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filterPrivacy="1"/>
  <xr:revisionPtr revIDLastSave="0" documentId="13_ncr:1_{0DABFC63-19D3-469B-9DC7-D278E1E3179E}" xr6:coauthVersionLast="47" xr6:coauthVersionMax="47" xr10:uidLastSave="{00000000-0000-0000-0000-000000000000}"/>
  <bookViews>
    <workbookView xWindow="-110" yWindow="-110" windowWidth="19420" windowHeight="10420" firstSheet="6" activeTab="7" xr2:uid="{00000000-000D-0000-FFFF-FFFF00000000}"/>
  </bookViews>
  <sheets>
    <sheet name="Cover Sheet" sheetId="1" r:id="rId1"/>
    <sheet name="Sect 1a - Background" sheetId="2" r:id="rId2"/>
    <sheet name="Sect 1b - Background" sheetId="3" r:id="rId3"/>
    <sheet name="Sect 2 - Published TSMs" sheetId="4" r:id="rId4"/>
    <sheet name="Sect 3 - TSMs reported by all" sheetId="5" r:id="rId5"/>
    <sheet name="Sect 4 - TSMs reported for LCRA" sheetId="6" r:id="rId6"/>
    <sheet name="Sect 5 - TSMs reported for LCHO" sheetId="7" r:id="rId7"/>
    <sheet name="Sect 6 - TSMs reported Combined" sheetId="8" r:id="rId8"/>
    <sheet name="Validations" sheetId="9" r:id="rId9"/>
  </sheets>
  <externalReferences>
    <externalReference r:id="rId10"/>
  </externalReferences>
  <definedNames>
    <definedName name="DP_TSML001" localSheetId="1">'Sect 1a - Background'!$E$11</definedName>
    <definedName name="DP_TSML002" localSheetId="1">'Sect 1a - Background'!$E$12</definedName>
    <definedName name="DP_TSML003" localSheetId="1">'Sect 1a - Background'!$E$13</definedName>
    <definedName name="DP_TSML018" localSheetId="1">'Sect 1a - Background'!$E$56</definedName>
    <definedName name="DP_TSML019" localSheetId="1">'Sect 1a - Background'!$E$57</definedName>
    <definedName name="DP_TSML020" localSheetId="1">'Sect 1a - Background'!$E$58</definedName>
    <definedName name="DP_TSML021" localSheetId="1">'Sect 1a - Background'!$E$59</definedName>
    <definedName name="DP_TSML022" localSheetId="1">'Sect 1a - Background'!$E$60</definedName>
    <definedName name="DP_TSML023" localSheetId="1">'Sect 1a - Background'!$E$61</definedName>
    <definedName name="DP_TSML037" localSheetId="1">'Sect 1a - Background'!$E$113</definedName>
    <definedName name="DP_TSML038" localSheetId="1">'Sect 1a - Background'!$E$114</definedName>
    <definedName name="DP_TSML039" localSheetId="1">'Sect 1a - Background'!$E$115</definedName>
    <definedName name="DP_TSML040" localSheetId="1">'Sect 1a - Background'!$E$116</definedName>
    <definedName name="DP_TSML041" localSheetId="1">'Sect 1a - Background'!$E$117</definedName>
    <definedName name="DP_TSML061" localSheetId="2">'Sect 1b - Background'!$E$56</definedName>
    <definedName name="DP_TSML062" localSheetId="2">'Sect 1b - Background'!$E$57</definedName>
    <definedName name="DP_TSML063" localSheetId="2">'Sect 1b - Background'!$E$58</definedName>
    <definedName name="DP_TSML064" localSheetId="2">'Sect 1b - Background'!$E$59</definedName>
    <definedName name="DP_TSML065" localSheetId="2">'Sect 1b - Background'!$E$60</definedName>
    <definedName name="DP_TSML066" localSheetId="2">'Sect 1b - Background'!$E$61</definedName>
    <definedName name="DP_TSML080" localSheetId="2">'Sect 1b - Background'!$E$113</definedName>
    <definedName name="DP_TSML081" localSheetId="2">'Sect 1b - Background'!$E$114</definedName>
    <definedName name="DP_TSML082" localSheetId="2">'Sect 1b - Background'!$E$115</definedName>
    <definedName name="DP_TSML083" localSheetId="2">'Sect 1b - Background'!$E$116</definedName>
    <definedName name="DP_TSML084" localSheetId="2">'Sect 1b - Background'!$E$117</definedName>
    <definedName name="DP_TSML143" localSheetId="4">'Sect 3 - TSMs reported by all'!$E$18</definedName>
    <definedName name="DP_TSML144" localSheetId="4">'Sect 3 - TSMs reported by all'!$F$18</definedName>
    <definedName name="DP_TSML146" localSheetId="4">'Sect 3 - TSMs reported by all'!$E$19</definedName>
    <definedName name="DP_TSML147" localSheetId="4">'Sect 3 - TSMs reported by all'!$F$19</definedName>
    <definedName name="DP_TSML149" localSheetId="4">'Sect 3 - TSMs reported by all'!$E$20</definedName>
    <definedName name="DP_TSML150" localSheetId="4">'Sect 3 - TSMs reported by all'!$F$20</definedName>
    <definedName name="DP_TSML152" localSheetId="4">'Sect 3 - TSMs reported by all'!$E$21</definedName>
    <definedName name="DP_TSML153" localSheetId="4">'Sect 3 - TSMs reported by all'!$F$21</definedName>
    <definedName name="DP_TSML155" localSheetId="4">'Sect 3 - TSMs reported by all'!$E$22</definedName>
    <definedName name="DP_TSML156" localSheetId="4">'Sect 3 - TSMs reported by all'!$F$22</definedName>
    <definedName name="DP_TSML158" localSheetId="4">'Sect 3 - TSMs reported by all'!$E$35</definedName>
    <definedName name="DP_TSML159" localSheetId="4">'Sect 3 - TSMs reported by all'!$F$35</definedName>
    <definedName name="DP_TSML161" localSheetId="4">'Sect 3 - TSMs reported by all'!$E$37</definedName>
    <definedName name="DP_TSML162" localSheetId="4">'Sect 3 - TSMs reported by all'!$F$37</definedName>
    <definedName name="DP_TSML164" localSheetId="4">'Sect 3 - TSMs reported by all'!$E$50</definedName>
    <definedName name="DP_TSML165" localSheetId="4">'Sect 3 - TSMs reported by all'!$F$50</definedName>
    <definedName name="DP_TSML167" localSheetId="4">'Sect 3 - TSMs reported by all'!$E$51</definedName>
    <definedName name="DP_TSML168" localSheetId="4">'Sect 3 - TSMs reported by all'!$F$51</definedName>
    <definedName name="DP_TSML170" localSheetId="4">'Sect 3 - TSMs reported by all'!$E$52</definedName>
    <definedName name="DP_TSML171" localSheetId="4">'Sect 3 - TSMs reported by all'!$F$52</definedName>
    <definedName name="DP_TSML178" localSheetId="5">'Sect 4 - TSMs reported for LCRA'!$G$15</definedName>
    <definedName name="DP_TSML179" localSheetId="5">'Sect 4 - TSMs reported for LCRA'!$H$15</definedName>
    <definedName name="DP_TSML181" localSheetId="5">'Sect 4 - TSMs reported for LCRA'!$G$17</definedName>
    <definedName name="DP_TSML182" localSheetId="5">'Sect 4 - TSMs reported for LCRA'!$H$17</definedName>
    <definedName name="DP_TSML186" localSheetId="5">'Sect 4 - TSMs reported for LCRA'!$G$33</definedName>
    <definedName name="DP_TSML187" localSheetId="5">'Sect 4 - TSMs reported for LCRA'!$H$33</definedName>
    <definedName name="DP_TSML189" localSheetId="5">'Sect 4 - TSMs reported for LCRA'!$G$35</definedName>
    <definedName name="DP_TSML190" localSheetId="5">'Sect 4 - TSMs reported for LCRA'!$H$35</definedName>
    <definedName name="DP_TSML195" localSheetId="5">'Sect 4 - TSMs reported for LCRA'!$D$66</definedName>
    <definedName name="DP_TSML196" localSheetId="5">'Sect 4 - TSMs reported for LCRA'!$D$67</definedName>
    <definedName name="DP_TSML197" localSheetId="5">'Sect 4 - TSMs reported for LCRA'!$D$68</definedName>
    <definedName name="DP_TSML198" localSheetId="5">'Sect 4 - TSMs reported for LCRA'!$D$69</definedName>
    <definedName name="DP_TSML199" localSheetId="5">'Sect 4 - TSMs reported for LCRA'!$D$70</definedName>
    <definedName name="DP_TSML204" localSheetId="5">'Sect 4 - TSMs reported for LCRA'!$E$66</definedName>
    <definedName name="DP_TSML205" localSheetId="5">'Sect 4 - TSMs reported for LCRA'!$E$67</definedName>
    <definedName name="DP_TSML206" localSheetId="5">'Sect 4 - TSMs reported for LCRA'!$E$68</definedName>
    <definedName name="DP_TSML207" localSheetId="5">'Sect 4 - TSMs reported for LCRA'!$E$69</definedName>
    <definedName name="DP_TSML208" localSheetId="5">'Sect 4 - TSMs reported for LCRA'!$E$70</definedName>
    <definedName name="DP_TSML213" localSheetId="5">'Sect 4 - TSMs reported for LCRA'!$F$66</definedName>
    <definedName name="DP_TSML214" localSheetId="5">'Sect 4 - TSMs reported for LCRA'!$F$67</definedName>
    <definedName name="DP_TSML215" localSheetId="5">'Sect 4 - TSMs reported for LCRA'!$F$68</definedName>
    <definedName name="DP_TSML216" localSheetId="5">'Sect 4 - TSMs reported for LCRA'!$F$69</definedName>
    <definedName name="DP_TSML217" localSheetId="5">'Sect 4 - TSMs reported for LCRA'!$F$70</definedName>
    <definedName name="DP_TSML220" localSheetId="5">'Sect 4 - TSMs reported for LCRA'!$G$66</definedName>
    <definedName name="DP_TSML221" localSheetId="5">'Sect 4 - TSMs reported for LCRA'!$G$67</definedName>
    <definedName name="DP_TSML222" localSheetId="5">'Sect 4 - TSMs reported for LCRA'!$G$68</definedName>
    <definedName name="DP_TSML223" localSheetId="5">'Sect 4 - TSMs reported for LCRA'!$G$69</definedName>
    <definedName name="DP_TSML224" localSheetId="5">'Sect 4 - TSMs reported for LCRA'!$G$70</definedName>
    <definedName name="DP_TSML227" localSheetId="5">'Sect 4 - TSMs reported for LCRA'!$H$66</definedName>
    <definedName name="DP_TSML228" localSheetId="5">'Sect 4 - TSMs reported for LCRA'!$H$67</definedName>
    <definedName name="DP_TSML229" localSheetId="5">'Sect 4 - TSMs reported for LCRA'!$H$68</definedName>
    <definedName name="DP_TSML230" localSheetId="5">'Sect 4 - TSMs reported for LCRA'!$H$69</definedName>
    <definedName name="DP_TSML231" localSheetId="5">'Sect 4 - TSMs reported for LCRA'!$H$70</definedName>
    <definedName name="DP_TSML234" localSheetId="5">'Sect 4 - TSMs reported for LCRA'!$I$66</definedName>
    <definedName name="DP_TSML235" localSheetId="5">'Sect 4 - TSMs reported for LCRA'!$I$67</definedName>
    <definedName name="DP_TSML236" localSheetId="5">'Sect 4 - TSMs reported for LCRA'!$I$68</definedName>
    <definedName name="DP_TSML237" localSheetId="5">'Sect 4 - TSMs reported for LCRA'!$I$69</definedName>
    <definedName name="DP_TSML238" localSheetId="5">'Sect 4 - TSMs reported for LCRA'!$I$70</definedName>
    <definedName name="DP_TSML241" localSheetId="5">'Sect 4 - TSMs reported for LCRA'!$D$82</definedName>
    <definedName name="DP_TSML242" localSheetId="5">'Sect 4 - TSMs reported for LCRA'!$D$83</definedName>
    <definedName name="DP_TSML243" localSheetId="5">'Sect 4 - TSMs reported for LCRA'!$D$84</definedName>
    <definedName name="DP_TSML244" localSheetId="5">'Sect 4 - TSMs reported for LCRA'!$D$85</definedName>
    <definedName name="DP_TSML245" localSheetId="5">'Sect 4 - TSMs reported for LCRA'!$D$86</definedName>
    <definedName name="DP_TSML248" localSheetId="5">'Sect 4 - TSMs reported for LCRA'!$E$82</definedName>
    <definedName name="DP_TSML249" localSheetId="5">'Sect 4 - TSMs reported for LCRA'!$E$83</definedName>
    <definedName name="DP_TSML250" localSheetId="5">'Sect 4 - TSMs reported for LCRA'!$E$84</definedName>
    <definedName name="DP_TSML251" localSheetId="5">'Sect 4 - TSMs reported for LCRA'!$E$85</definedName>
    <definedName name="DP_TSML252" localSheetId="5">'Sect 4 - TSMs reported for LCRA'!$E$86</definedName>
    <definedName name="DP_TSML257" localSheetId="5">'Sect 4 - TSMs reported for LCRA'!$F$82</definedName>
    <definedName name="DP_TSML258" localSheetId="5">'Sect 4 - TSMs reported for LCRA'!$F$83</definedName>
    <definedName name="DP_TSML259" localSheetId="5">'Sect 4 - TSMs reported for LCRA'!$F$84</definedName>
    <definedName name="DP_TSML260" localSheetId="5">'Sect 4 - TSMs reported for LCRA'!$F$85</definedName>
    <definedName name="DP_TSML261" localSheetId="5">'Sect 4 - TSMs reported for LCRA'!$F$86</definedName>
    <definedName name="DP_TSML266" localSheetId="5">'Sect 4 - TSMs reported for LCRA'!$G$82</definedName>
    <definedName name="DP_TSML267" localSheetId="5">'Sect 4 - TSMs reported for LCRA'!$G$83</definedName>
    <definedName name="DP_TSML268" localSheetId="5">'Sect 4 - TSMs reported for LCRA'!$G$84</definedName>
    <definedName name="DP_TSML269" localSheetId="5">'Sect 4 - TSMs reported for LCRA'!$G$85</definedName>
    <definedName name="DP_TSML270" localSheetId="5">'Sect 4 - TSMs reported for LCRA'!$G$86</definedName>
    <definedName name="DP_TSML273" localSheetId="5">'Sect 4 - TSMs reported for LCRA'!$H$82</definedName>
    <definedName name="DP_TSML274" localSheetId="5">'Sect 4 - TSMs reported for LCRA'!$H$83</definedName>
    <definedName name="DP_TSML275" localSheetId="5">'Sect 4 - TSMs reported for LCRA'!$H$84</definedName>
    <definedName name="DP_TSML276" localSheetId="5">'Sect 4 - TSMs reported for LCRA'!$H$85</definedName>
    <definedName name="DP_TSML277" localSheetId="5">'Sect 4 - TSMs reported for LCRA'!$H$86</definedName>
    <definedName name="DP_TSML280" localSheetId="5">'Sect 4 - TSMs reported for LCRA'!$I$82</definedName>
    <definedName name="DP_TSML281" localSheetId="5">'Sect 4 - TSMs reported for LCRA'!$I$83</definedName>
    <definedName name="DP_TSML282" localSheetId="5">'Sect 4 - TSMs reported for LCRA'!$I$84</definedName>
    <definedName name="DP_TSML283" localSheetId="5">'Sect 4 - TSMs reported for LCRA'!$I$85</definedName>
    <definedName name="DP_TSML284" localSheetId="5">'Sect 4 - TSMs reported for LCRA'!$I$86</definedName>
    <definedName name="DP_TSML288" localSheetId="6">'Sect 5 - TSMs reported for LCHO'!$G$15</definedName>
    <definedName name="DP_TSML289" localSheetId="6">'Sect 5 - TSMs reported for LCHO'!$H$15</definedName>
    <definedName name="DP_TSML291" localSheetId="6">'Sect 5 - TSMs reported for LCHO'!$G$17</definedName>
    <definedName name="DP_TSML292" localSheetId="6">'Sect 5 - TSMs reported for LCHO'!$H$17</definedName>
    <definedName name="DP_TSML296" localSheetId="6">'Sect 5 - TSMs reported for LCHO'!$G$33</definedName>
    <definedName name="DP_TSML297" localSheetId="6">'Sect 5 - TSMs reported for LCHO'!$H$33</definedName>
    <definedName name="DP_TSML299" localSheetId="6">'Sect 5 - TSMs reported for LCHO'!$G$35</definedName>
    <definedName name="DP_TSML300" localSheetId="6">'Sect 5 - TSMs reported for LCHO'!$H$35</definedName>
    <definedName name="DP_TSML305" localSheetId="6">'Sect 5 - TSMs reported for LCHO'!$D$66</definedName>
    <definedName name="DP_TSML306" localSheetId="6">'Sect 5 - TSMs reported for LCHO'!$D$67</definedName>
    <definedName name="DP_TSML307" localSheetId="6">'Sect 5 - TSMs reported for LCHO'!$D$68</definedName>
    <definedName name="DP_TSML308" localSheetId="6">'Sect 5 - TSMs reported for LCHO'!$D$69</definedName>
    <definedName name="DP_TSML309" localSheetId="6">'Sect 5 - TSMs reported for LCHO'!$D$70</definedName>
    <definedName name="DP_TSML312" localSheetId="6">'Sect 5 - TSMs reported for LCHO'!$H$66</definedName>
    <definedName name="DP_TSML313" localSheetId="6">'Sect 5 - TSMs reported for LCHO'!$H$67</definedName>
    <definedName name="DP_TSML314" localSheetId="6">'Sect 5 - TSMs reported for LCHO'!$H$68</definedName>
    <definedName name="DP_TSML315" localSheetId="6">'Sect 5 - TSMs reported for LCHO'!$H$69</definedName>
    <definedName name="DP_TSML316" localSheetId="6">'Sect 5 - TSMs reported for LCHO'!$H$70</definedName>
    <definedName name="DP_TSML319" localSheetId="6">'Sect 5 - TSMs reported for LCHO'!$I$66</definedName>
    <definedName name="DP_TSML320" localSheetId="6">'Sect 5 - TSMs reported for LCHO'!$I$67</definedName>
    <definedName name="DP_TSML321" localSheetId="6">'Sect 5 - TSMs reported for LCHO'!$I$68</definedName>
    <definedName name="DP_TSML322" localSheetId="6">'Sect 5 - TSMs reported for LCHO'!$I$69</definedName>
    <definedName name="DP_TSML323" localSheetId="6">'Sect 5 - TSMs reported for LCHO'!$I$70</definedName>
    <definedName name="DP_TSML326" localSheetId="6">'Sect 5 - TSMs reported for LCHO'!$D$82</definedName>
    <definedName name="DP_TSML327" localSheetId="6">'Sect 5 - TSMs reported for LCHO'!$D$83</definedName>
    <definedName name="DP_TSML328" localSheetId="6">'Sect 5 - TSMs reported for LCHO'!$D$84</definedName>
    <definedName name="DP_TSML329" localSheetId="6">'Sect 5 - TSMs reported for LCHO'!$D$85</definedName>
    <definedName name="DP_TSML330" localSheetId="6">'Sect 5 - TSMs reported for LCHO'!$D$86</definedName>
    <definedName name="DP_TSML333" localSheetId="6">'Sect 5 - TSMs reported for LCHO'!$E$82</definedName>
    <definedName name="DP_TSML334" localSheetId="6">'Sect 5 - TSMs reported for LCHO'!$E$83</definedName>
    <definedName name="DP_TSML335" localSheetId="6">'Sect 5 - TSMs reported for LCHO'!$E$84</definedName>
    <definedName name="DP_TSML336" localSheetId="6">'Sect 5 - TSMs reported for LCHO'!$E$85</definedName>
    <definedName name="DP_TSML337" localSheetId="6">'Sect 5 - TSMs reported for LCHO'!$E$86</definedName>
    <definedName name="DP_TSML342" localSheetId="6">'Sect 5 - TSMs reported for LCHO'!$F$82</definedName>
    <definedName name="DP_TSML343" localSheetId="6">'Sect 5 - TSMs reported for LCHO'!$F$83</definedName>
    <definedName name="DP_TSML344" localSheetId="6">'Sect 5 - TSMs reported for LCHO'!$F$84</definedName>
    <definedName name="DP_TSML345" localSheetId="6">'Sect 5 - TSMs reported for LCHO'!$F$85</definedName>
    <definedName name="DP_TSML346" localSheetId="6">'Sect 5 - TSMs reported for LCHO'!$F$86</definedName>
    <definedName name="DP_TSML351" localSheetId="6">'Sect 5 - TSMs reported for LCHO'!$G$82</definedName>
    <definedName name="DP_TSML352" localSheetId="6">'Sect 5 - TSMs reported for LCHO'!$G$83</definedName>
    <definedName name="DP_TSML353" localSheetId="6">'Sect 5 - TSMs reported for LCHO'!$G$84</definedName>
    <definedName name="DP_TSML354" localSheetId="6">'Sect 5 - TSMs reported for LCHO'!$G$85</definedName>
    <definedName name="DP_TSML355" localSheetId="6">'Sect 5 - TSMs reported for LCHO'!$G$86</definedName>
    <definedName name="DP_TSML358" localSheetId="6">'Sect 5 - TSMs reported for LCHO'!$H$82</definedName>
    <definedName name="DP_TSML359" localSheetId="6">'Sect 5 - TSMs reported for LCHO'!$H$83</definedName>
    <definedName name="DP_TSML360" localSheetId="6">'Sect 5 - TSMs reported for LCHO'!$H$84</definedName>
    <definedName name="DP_TSML361" localSheetId="6">'Sect 5 - TSMs reported for LCHO'!$H$85</definedName>
    <definedName name="DP_TSML362" localSheetId="6">'Sect 5 - TSMs reported for LCHO'!$H$86</definedName>
    <definedName name="DP_TSML365" localSheetId="6">'Sect 5 - TSMs reported for LCHO'!$I$82</definedName>
    <definedName name="DP_TSML366" localSheetId="6">'Sect 5 - TSMs reported for LCHO'!$I$83</definedName>
    <definedName name="DP_TSML367" localSheetId="6">'Sect 5 - TSMs reported for LCHO'!$I$84</definedName>
    <definedName name="DP_TSML368" localSheetId="6">'Sect 5 - TSMs reported for LCHO'!$I$85</definedName>
    <definedName name="DP_TSML369" localSheetId="6">'Sect 5 - TSMs reported for LCHO'!$I$86</definedName>
    <definedName name="DP_TSML373" localSheetId="7">'Sect 6 - TSMs reported Combined'!$G$15</definedName>
    <definedName name="DP_TSML374" localSheetId="7">'Sect 6 - TSMs reported Combined'!$H$15</definedName>
    <definedName name="DP_TSML376" localSheetId="7">'Sect 6 - TSMs reported Combined'!$G$17</definedName>
    <definedName name="DP_TSML377" localSheetId="7">'Sect 6 - TSMs reported Combined'!$H$17</definedName>
    <definedName name="DP_TSML381" localSheetId="7">'Sect 6 - TSMs reported Combined'!$G$33</definedName>
    <definedName name="DP_TSML382" localSheetId="7">'Sect 6 - TSMs reported Combined'!$H$33</definedName>
    <definedName name="DP_TSML384" localSheetId="7">'Sect 6 - TSMs reported Combined'!$G$35</definedName>
    <definedName name="DP_TSML385" localSheetId="7">'Sect 6 - TSMs reported Combined'!$H$35</definedName>
    <definedName name="DP_TSML390" localSheetId="7">'Sect 6 - TSMs reported Combined'!$D$68</definedName>
    <definedName name="DP_TSML391" localSheetId="7">'Sect 6 - TSMs reported Combined'!$D$69</definedName>
    <definedName name="DP_TSML392" localSheetId="7">'Sect 6 - TSMs reported Combined'!$D$70</definedName>
    <definedName name="DP_TSML393" localSheetId="7">'Sect 6 - TSMs reported Combined'!$D$71</definedName>
    <definedName name="DP_TSML394" localSheetId="7">'Sect 6 - TSMs reported Combined'!$D$72</definedName>
    <definedName name="DP_TSML399" localSheetId="7">'Sect 6 - TSMs reported Combined'!$E$68</definedName>
    <definedName name="DP_TSML400" localSheetId="7">'Sect 6 - TSMs reported Combined'!$E$69</definedName>
    <definedName name="DP_TSML401" localSheetId="7">'Sect 6 - TSMs reported Combined'!$E$70</definedName>
    <definedName name="DP_TSML402" localSheetId="7">'Sect 6 - TSMs reported Combined'!$E$71</definedName>
    <definedName name="DP_TSML403" localSheetId="7">'Sect 6 - TSMs reported Combined'!$E$72</definedName>
    <definedName name="DP_TSML408" localSheetId="7">'Sect 6 - TSMs reported Combined'!$F$68</definedName>
    <definedName name="DP_TSML409" localSheetId="7">'Sect 6 - TSMs reported Combined'!$F$69</definedName>
    <definedName name="DP_TSML410" localSheetId="7">'Sect 6 - TSMs reported Combined'!$F$70</definedName>
    <definedName name="DP_TSML411" localSheetId="7">'Sect 6 - TSMs reported Combined'!$F$71</definedName>
    <definedName name="DP_TSML412" localSheetId="7">'Sect 6 - TSMs reported Combined'!$F$72</definedName>
    <definedName name="DP_TSML415" localSheetId="7">'Sect 6 - TSMs reported Combined'!$G$68</definedName>
    <definedName name="DP_TSML416" localSheetId="7">'Sect 6 - TSMs reported Combined'!$G$69</definedName>
    <definedName name="DP_TSML417" localSheetId="7">'Sect 6 - TSMs reported Combined'!$G$70</definedName>
    <definedName name="DP_TSML418" localSheetId="7">'Sect 6 - TSMs reported Combined'!$G$71</definedName>
    <definedName name="DP_TSML419" localSheetId="7">'Sect 6 - TSMs reported Combined'!$G$72</definedName>
    <definedName name="DP_TSML422" localSheetId="7">'Sect 6 - TSMs reported Combined'!$H$68</definedName>
    <definedName name="DP_TSML423" localSheetId="7">'Sect 6 - TSMs reported Combined'!$H$69</definedName>
    <definedName name="DP_TSML424" localSheetId="7">'Sect 6 - TSMs reported Combined'!$H$70</definedName>
    <definedName name="DP_TSML425" localSheetId="7">'Sect 6 - TSMs reported Combined'!$H$71</definedName>
    <definedName name="DP_TSML426" localSheetId="7">'Sect 6 - TSMs reported Combined'!$H$72</definedName>
    <definedName name="DP_TSML429" localSheetId="7">'Sect 6 - TSMs reported Combined'!$I$68</definedName>
    <definedName name="DP_TSML430" localSheetId="7">'Sect 6 - TSMs reported Combined'!$I$69</definedName>
    <definedName name="DP_TSML431" localSheetId="7">'Sect 6 - TSMs reported Combined'!$I$70</definedName>
    <definedName name="DP_TSML432" localSheetId="7">'Sect 6 - TSMs reported Combined'!$I$71</definedName>
    <definedName name="DP_TSML433" localSheetId="7">'Sect 6 - TSMs reported Combined'!$I$72</definedName>
    <definedName name="DP_TSML436" localSheetId="7">'Sect 6 - TSMs reported Combined'!$D$84</definedName>
    <definedName name="DP_TSML437" localSheetId="7">'Sect 6 - TSMs reported Combined'!$D$85</definedName>
    <definedName name="DP_TSML438" localSheetId="7">'Sect 6 - TSMs reported Combined'!$D$86</definedName>
    <definedName name="DP_TSML439" localSheetId="7">'Sect 6 - TSMs reported Combined'!$D$87</definedName>
    <definedName name="DP_TSML440" localSheetId="7">'Sect 6 - TSMs reported Combined'!$D$88</definedName>
    <definedName name="DP_TSML443" localSheetId="7">'Sect 6 - TSMs reported Combined'!$E$84</definedName>
    <definedName name="DP_TSML444" localSheetId="7">'Sect 6 - TSMs reported Combined'!$E$85</definedName>
    <definedName name="DP_TSML445" localSheetId="7">'Sect 6 - TSMs reported Combined'!$E$86</definedName>
    <definedName name="DP_TSML446" localSheetId="7">'Sect 6 - TSMs reported Combined'!$E$87</definedName>
    <definedName name="DP_TSML447" localSheetId="7">'Sect 6 - TSMs reported Combined'!$E$88</definedName>
    <definedName name="DP_TSML452" localSheetId="7">'Sect 6 - TSMs reported Combined'!$F$84</definedName>
    <definedName name="DP_TSML453" localSheetId="7">'Sect 6 - TSMs reported Combined'!$F$85</definedName>
    <definedName name="DP_TSML454" localSheetId="7">'Sect 6 - TSMs reported Combined'!$F$86</definedName>
    <definedName name="DP_TSML455" localSheetId="7">'Sect 6 - TSMs reported Combined'!$F$87</definedName>
    <definedName name="DP_TSML456" localSheetId="7">'Sect 6 - TSMs reported Combined'!$F$88</definedName>
    <definedName name="DP_TSML461" localSheetId="7">'Sect 6 - TSMs reported Combined'!$G$84</definedName>
    <definedName name="DP_TSML462" localSheetId="7">'Sect 6 - TSMs reported Combined'!$G$85</definedName>
    <definedName name="DP_TSML463" localSheetId="7">'Sect 6 - TSMs reported Combined'!$G$86</definedName>
    <definedName name="DP_TSML464" localSheetId="7">'Sect 6 - TSMs reported Combined'!$G$87</definedName>
    <definedName name="DP_TSML465" localSheetId="7">'Sect 6 - TSMs reported Combined'!$G$88</definedName>
    <definedName name="DP_TSML468" localSheetId="7">'Sect 6 - TSMs reported Combined'!$H$84</definedName>
    <definedName name="DP_TSML469" localSheetId="7">'Sect 6 - TSMs reported Combined'!$H$85</definedName>
    <definedName name="DP_TSML470" localSheetId="7">'Sect 6 - TSMs reported Combined'!$H$86</definedName>
    <definedName name="DP_TSML471" localSheetId="7">'Sect 6 - TSMs reported Combined'!$H$87</definedName>
    <definedName name="DP_TSML472" localSheetId="7">'Sect 6 - TSMs reported Combined'!$H$88</definedName>
    <definedName name="DP_TSML475" localSheetId="7">'Sect 6 - TSMs reported Combined'!$I$84</definedName>
    <definedName name="DP_TSML476" localSheetId="7">'Sect 6 - TSMs reported Combined'!$I$85</definedName>
    <definedName name="DP_TSML477" localSheetId="7">'Sect 6 - TSMs reported Combined'!$I$86</definedName>
    <definedName name="DP_TSML478" localSheetId="7">'Sect 6 - TSMs reported Combined'!$I$87</definedName>
    <definedName name="DP_TSML479" localSheetId="7">'Sect 6 - TSMs reported Combined'!$I$88</definedName>
    <definedName name="LIST_RANGE_Approach">[1]Lists!$A$6:$A$8</definedName>
    <definedName name="LIST_RANGE_CensusSample">[1]Lists!$B$6:$B$7</definedName>
    <definedName name="LIST_RANGE_ConfirmWeighted">[1]Lists!$H$6:$H$7</definedName>
    <definedName name="LIST_RANGE_Coverage">[1]Lists!$C$6:$C$8</definedName>
    <definedName name="LIST_RANGE_Supportingdoc">[1]Lists!$D$6:$D$7</definedName>
    <definedName name="LIST_RANGE_Supportingdoc2">[1]Lists!$E$7:$E$8</definedName>
    <definedName name="LIST_RANGE_Weighting">[1]Lists!$F$6:$F$14</definedName>
    <definedName name="LIST_RANGE_YesNo">[1]Lists!$G$6:$G$7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93" i="9" l="1"/>
  <c r="H492" i="9"/>
  <c r="H491" i="9"/>
  <c r="H485" i="9"/>
  <c r="H484" i="9"/>
  <c r="H483" i="9"/>
  <c r="H482" i="9"/>
  <c r="H481" i="9"/>
  <c r="H480" i="9"/>
  <c r="H479" i="9"/>
  <c r="H478" i="9"/>
  <c r="H477" i="9"/>
  <c r="H476" i="9"/>
  <c r="H475" i="9"/>
  <c r="H474" i="9"/>
  <c r="H473" i="9"/>
  <c r="H472" i="9"/>
  <c r="H471" i="9"/>
  <c r="H470" i="9"/>
  <c r="H469" i="9"/>
  <c r="H468" i="9"/>
  <c r="H467" i="9"/>
  <c r="H466" i="9"/>
  <c r="H465" i="9"/>
  <c r="H464" i="9"/>
  <c r="H463" i="9"/>
  <c r="H462" i="9"/>
  <c r="H461" i="9"/>
  <c r="H460" i="9"/>
  <c r="H459" i="9"/>
  <c r="H458" i="9"/>
  <c r="H457" i="9"/>
  <c r="H456" i="9"/>
  <c r="H455" i="9"/>
  <c r="H454" i="9"/>
  <c r="H453" i="9"/>
  <c r="H452" i="9"/>
  <c r="H451" i="9"/>
  <c r="H450" i="9"/>
  <c r="H449" i="9"/>
  <c r="H448" i="9"/>
  <c r="H447" i="9"/>
  <c r="H446" i="9"/>
  <c r="H445" i="9"/>
  <c r="H444" i="9"/>
  <c r="H443" i="9"/>
  <c r="H442" i="9"/>
  <c r="H441" i="9"/>
  <c r="H440" i="9"/>
  <c r="H439" i="9"/>
  <c r="H438" i="9"/>
  <c r="H437" i="9"/>
  <c r="H436" i="9"/>
  <c r="H435" i="9"/>
  <c r="H434" i="9"/>
  <c r="H433" i="9"/>
  <c r="H432" i="9"/>
  <c r="H431" i="9"/>
  <c r="H430" i="9"/>
  <c r="H429" i="9"/>
  <c r="H428" i="9"/>
  <c r="H427" i="9"/>
  <c r="H426" i="9"/>
  <c r="H425" i="9"/>
  <c r="H424" i="9"/>
  <c r="H391" i="9"/>
  <c r="H390" i="9"/>
  <c r="H389" i="9"/>
  <c r="H388" i="9"/>
  <c r="H387" i="9"/>
  <c r="H386" i="9"/>
  <c r="H385" i="9"/>
  <c r="H384" i="9"/>
  <c r="H383" i="9"/>
  <c r="H382" i="9"/>
  <c r="H381" i="9"/>
  <c r="H380" i="9"/>
  <c r="H379" i="9"/>
  <c r="H378" i="9"/>
  <c r="H377" i="9"/>
  <c r="H376" i="9"/>
  <c r="H375" i="9"/>
  <c r="H374" i="9"/>
  <c r="H373" i="9"/>
  <c r="H372" i="9"/>
  <c r="H364" i="9"/>
  <c r="H363" i="9"/>
  <c r="H362" i="9"/>
  <c r="H361" i="9"/>
  <c r="H360" i="9"/>
  <c r="H359" i="9"/>
  <c r="H358" i="9"/>
  <c r="H333" i="9"/>
  <c r="H332" i="9"/>
  <c r="H331" i="9"/>
  <c r="H330" i="9"/>
  <c r="H305" i="9"/>
  <c r="H304" i="9"/>
  <c r="H303" i="9"/>
  <c r="H302" i="9"/>
  <c r="H289" i="9"/>
  <c r="H288" i="9"/>
  <c r="H285" i="9"/>
  <c r="H284" i="9"/>
  <c r="H281" i="9"/>
  <c r="H280" i="9"/>
  <c r="H279" i="9"/>
  <c r="H278" i="9"/>
  <c r="H277" i="9"/>
  <c r="H276" i="9"/>
  <c r="H275" i="9"/>
  <c r="H274" i="9"/>
  <c r="H273" i="9"/>
  <c r="H263" i="9"/>
  <c r="H262" i="9"/>
  <c r="H259" i="9"/>
  <c r="H258" i="9"/>
  <c r="H241" i="9"/>
  <c r="H240" i="9"/>
  <c r="H235" i="9"/>
  <c r="H234" i="9"/>
  <c r="H233" i="9"/>
  <c r="H232" i="9"/>
  <c r="H231" i="9"/>
  <c r="H230" i="9"/>
  <c r="H229" i="9"/>
  <c r="H228" i="9"/>
  <c r="H227" i="9"/>
  <c r="H214" i="9"/>
  <c r="H213" i="9"/>
  <c r="H212" i="9"/>
  <c r="H211" i="9"/>
  <c r="H210" i="9"/>
  <c r="H209" i="9"/>
  <c r="H208" i="9"/>
  <c r="H207" i="9"/>
  <c r="H206" i="9"/>
  <c r="H205" i="9"/>
  <c r="H204" i="9"/>
  <c r="H203" i="9"/>
  <c r="H202" i="9"/>
  <c r="H201" i="9"/>
  <c r="H200" i="9"/>
  <c r="H199" i="9"/>
  <c r="H198" i="9"/>
  <c r="H197" i="9"/>
  <c r="H196" i="9"/>
  <c r="H195" i="9"/>
  <c r="H194" i="9"/>
  <c r="H193" i="9"/>
  <c r="H192" i="9"/>
  <c r="H191" i="9"/>
  <c r="H190" i="9"/>
  <c r="H189" i="9"/>
  <c r="H188" i="9"/>
  <c r="H187" i="9"/>
  <c r="H186" i="9"/>
  <c r="H185" i="9"/>
  <c r="H184" i="9"/>
  <c r="H183" i="9"/>
  <c r="H182" i="9"/>
  <c r="H181" i="9"/>
  <c r="H180" i="9"/>
  <c r="H179" i="9"/>
  <c r="H178" i="9"/>
  <c r="H177" i="9"/>
  <c r="H176" i="9"/>
  <c r="H175" i="9"/>
  <c r="H174" i="9"/>
  <c r="H173" i="9"/>
  <c r="H172" i="9"/>
  <c r="H171" i="9"/>
  <c r="H170" i="9"/>
  <c r="H169" i="9"/>
  <c r="H168" i="9"/>
  <c r="H167" i="9"/>
  <c r="H166" i="9"/>
  <c r="H165" i="9"/>
  <c r="H164" i="9"/>
  <c r="H163" i="9"/>
  <c r="H162" i="9"/>
  <c r="H161" i="9"/>
  <c r="H160" i="9"/>
  <c r="H159" i="9"/>
  <c r="H158" i="9"/>
  <c r="H157" i="9"/>
  <c r="H156" i="9"/>
  <c r="H155" i="9"/>
  <c r="H154" i="9"/>
  <c r="H153" i="9"/>
  <c r="H152" i="9"/>
  <c r="H151" i="9"/>
  <c r="H150" i="9"/>
  <c r="H149" i="9"/>
  <c r="H148" i="9"/>
  <c r="H147" i="9"/>
  <c r="H146" i="9"/>
  <c r="H145" i="9"/>
  <c r="H144" i="9"/>
  <c r="H143" i="9"/>
  <c r="H142" i="9"/>
  <c r="H141" i="9"/>
  <c r="H140" i="9"/>
  <c r="H139" i="9"/>
  <c r="H138" i="9"/>
  <c r="H137" i="9"/>
  <c r="H136" i="9"/>
  <c r="H135" i="9"/>
  <c r="H134" i="9"/>
  <c r="H133" i="9"/>
  <c r="H132" i="9"/>
  <c r="H131" i="9"/>
  <c r="H130" i="9"/>
  <c r="H129" i="9"/>
  <c r="H128" i="9"/>
  <c r="H127" i="9"/>
  <c r="H126" i="9"/>
  <c r="H125" i="9"/>
  <c r="H124" i="9"/>
  <c r="H123" i="9"/>
  <c r="H122" i="9"/>
  <c r="H121" i="9"/>
  <c r="H120" i="9"/>
  <c r="H119" i="9"/>
  <c r="H118" i="9"/>
  <c r="H117" i="9"/>
  <c r="H116" i="9"/>
  <c r="H115" i="9"/>
  <c r="H114" i="9"/>
  <c r="H113" i="9"/>
  <c r="H112" i="9"/>
  <c r="H111" i="9"/>
  <c r="H110" i="9"/>
  <c r="H109" i="9"/>
  <c r="H108" i="9"/>
  <c r="H107" i="9"/>
  <c r="H106" i="9"/>
  <c r="H105" i="9"/>
  <c r="H104" i="9"/>
  <c r="H103" i="9"/>
  <c r="H102" i="9"/>
  <c r="H101" i="9"/>
  <c r="H100" i="9"/>
  <c r="H99" i="9"/>
  <c r="H98" i="9"/>
  <c r="H97" i="9"/>
  <c r="H96" i="9"/>
  <c r="H95" i="9"/>
  <c r="H78" i="9"/>
  <c r="H77" i="9"/>
  <c r="H75" i="9"/>
  <c r="H74" i="9"/>
  <c r="H73" i="9"/>
  <c r="H72" i="9"/>
  <c r="H71" i="9"/>
  <c r="H70" i="9"/>
  <c r="H68" i="9"/>
  <c r="H67" i="9"/>
  <c r="H66" i="9"/>
  <c r="H65" i="9"/>
  <c r="H64" i="9"/>
  <c r="H63" i="9"/>
  <c r="H62" i="9"/>
  <c r="H61" i="9"/>
  <c r="H60" i="9"/>
  <c r="H59" i="9"/>
  <c r="H57" i="9"/>
  <c r="H56" i="9"/>
  <c r="H55" i="9"/>
  <c r="H54" i="9"/>
  <c r="H53" i="9"/>
  <c r="H52" i="9"/>
  <c r="H51" i="9"/>
  <c r="H50" i="9"/>
  <c r="H49" i="9"/>
  <c r="H48" i="9"/>
  <c r="H42" i="9"/>
  <c r="H41" i="9"/>
  <c r="H40" i="9"/>
  <c r="H39" i="9"/>
  <c r="H38" i="9"/>
  <c r="H37" i="9"/>
  <c r="H36" i="9"/>
  <c r="H35" i="9"/>
  <c r="H34" i="9"/>
  <c r="H33" i="9"/>
  <c r="H32" i="9"/>
  <c r="H31" i="9"/>
  <c r="H30" i="9"/>
  <c r="H29" i="9"/>
  <c r="H28" i="9"/>
  <c r="H27" i="9"/>
  <c r="H26" i="9"/>
  <c r="H21" i="9"/>
  <c r="H20" i="9"/>
  <c r="H14" i="9"/>
  <c r="H13" i="9"/>
  <c r="H12" i="9"/>
  <c r="H11" i="9"/>
  <c r="H10" i="9"/>
  <c r="H9" i="9"/>
  <c r="H8" i="9"/>
  <c r="H7" i="9"/>
  <c r="H6" i="9"/>
  <c r="I90" i="8"/>
  <c r="H90" i="8"/>
  <c r="G90" i="8"/>
  <c r="F90" i="8"/>
  <c r="E90" i="8"/>
  <c r="D90" i="8"/>
  <c r="I74" i="8"/>
  <c r="H74" i="8"/>
  <c r="G74" i="8"/>
  <c r="F74" i="8"/>
  <c r="E74" i="8"/>
  <c r="D74" i="8"/>
  <c r="F35" i="8"/>
  <c r="F33" i="8"/>
  <c r="F17" i="8"/>
  <c r="F15" i="8"/>
  <c r="I88" i="7"/>
  <c r="H88" i="7"/>
  <c r="G88" i="7"/>
  <c r="F88" i="7"/>
  <c r="E88" i="7"/>
  <c r="D88" i="7"/>
  <c r="I72" i="7"/>
  <c r="H72" i="7"/>
  <c r="D72" i="7"/>
  <c r="F35" i="7"/>
  <c r="F33" i="7"/>
  <c r="F17" i="7"/>
  <c r="F15" i="7"/>
  <c r="I88" i="6"/>
  <c r="H88" i="6"/>
  <c r="G88" i="6"/>
  <c r="F88" i="6"/>
  <c r="E88" i="6"/>
  <c r="D88" i="6"/>
  <c r="I72" i="6"/>
  <c r="H72" i="6"/>
  <c r="G72" i="6"/>
  <c r="F72" i="6"/>
  <c r="E72" i="6"/>
  <c r="D72" i="6"/>
  <c r="F35" i="6"/>
  <c r="F33" i="6"/>
  <c r="F17" i="6"/>
  <c r="F15" i="6"/>
  <c r="D77" i="5"/>
  <c r="D52" i="5"/>
  <c r="D51" i="5"/>
  <c r="D50" i="5"/>
  <c r="D37" i="5"/>
  <c r="D35" i="5"/>
  <c r="D22" i="5"/>
  <c r="D21" i="5"/>
  <c r="D20" i="5"/>
  <c r="D19" i="5"/>
  <c r="D18" i="5"/>
  <c r="E118" i="3"/>
  <c r="E62" i="3"/>
  <c r="E13" i="3"/>
  <c r="E12" i="3"/>
  <c r="E11" i="3"/>
  <c r="E118" i="2"/>
  <c r="E62" i="2"/>
  <c r="F11" i="2"/>
  <c r="H287" i="9" l="1"/>
  <c r="H283" i="9"/>
  <c r="H261" i="9"/>
  <c r="H257" i="9"/>
  <c r="H25" i="9"/>
  <c r="H23" i="9"/>
  <c r="H24" i="9"/>
  <c r="H22" i="9"/>
  <c r="H286" i="9"/>
  <c r="H282" i="9"/>
  <c r="H260" i="9"/>
  <c r="H256" i="9"/>
  <c r="H16" i="9"/>
  <c r="H15" i="9"/>
  <c r="H365" i="9" l="1"/>
  <c r="H357" i="9"/>
  <c r="H349" i="9"/>
  <c r="H325" i="9"/>
  <c r="H317" i="9"/>
  <c r="H253" i="9"/>
  <c r="H245" i="9"/>
  <c r="H237" i="9"/>
  <c r="H351" i="9"/>
  <c r="H247" i="9"/>
  <c r="H348" i="9"/>
  <c r="H316" i="9"/>
  <c r="H355" i="9"/>
  <c r="H347" i="9"/>
  <c r="H323" i="9"/>
  <c r="H315" i="9"/>
  <c r="H251" i="9"/>
  <c r="H243" i="9"/>
  <c r="H319" i="9"/>
  <c r="H255" i="9"/>
  <c r="H346" i="9"/>
  <c r="H314" i="9"/>
  <c r="H327" i="9"/>
  <c r="H239" i="9"/>
  <c r="H79" i="9"/>
  <c r="H393" i="9"/>
  <c r="H353" i="9"/>
  <c r="H345" i="9"/>
  <c r="H329" i="9"/>
  <c r="H321" i="9"/>
  <c r="H249" i="9"/>
  <c r="H344" i="9"/>
  <c r="H320" i="9"/>
  <c r="H343" i="9"/>
  <c r="H342" i="9"/>
  <c r="H318" i="9"/>
  <c r="H86" i="9"/>
  <c r="H215" i="9"/>
  <c r="H292" i="9" l="1"/>
  <c r="H222" i="9"/>
  <c r="H301" i="9"/>
  <c r="H295" i="9"/>
  <c r="H220" i="9"/>
  <c r="H224" i="9"/>
  <c r="H297" i="9"/>
  <c r="H291" i="9"/>
  <c r="H294" i="9"/>
  <c r="H221" i="9"/>
  <c r="H300" i="9"/>
  <c r="H268" i="9"/>
  <c r="H269" i="9"/>
  <c r="H290" i="9"/>
  <c r="H270" i="9"/>
  <c r="H217" i="9"/>
  <c r="H271" i="9"/>
  <c r="H218" i="9"/>
  <c r="H272" i="9"/>
  <c r="H266" i="9"/>
  <c r="H265" i="9"/>
  <c r="H293" i="9"/>
  <c r="H223" i="9"/>
  <c r="H216" i="9"/>
  <c r="H296" i="9"/>
  <c r="H225" i="9"/>
  <c r="H226" i="9"/>
  <c r="H298" i="9"/>
  <c r="H219" i="9"/>
  <c r="H264" i="9"/>
  <c r="H267" i="9"/>
  <c r="H299" i="9"/>
  <c r="H44" i="9" l="1"/>
  <c r="H487" i="9"/>
  <c r="H43" i="9"/>
  <c r="H486" i="9"/>
  <c r="H45" i="9"/>
  <c r="H488" i="9"/>
  <c r="H489" i="9"/>
  <c r="H46" i="9"/>
  <c r="H490" i="9"/>
  <c r="H47" i="9"/>
  <c r="H17" i="9"/>
  <c r="H18" i="9"/>
  <c r="H19" i="9"/>
  <c r="H421" i="9" l="1"/>
  <c r="H413" i="9"/>
  <c r="H405" i="9"/>
  <c r="H397" i="9"/>
  <c r="H341" i="9"/>
  <c r="H309" i="9"/>
  <c r="H69" i="9"/>
  <c r="H399" i="9"/>
  <c r="H311" i="9"/>
  <c r="H420" i="9"/>
  <c r="H412" i="9"/>
  <c r="H404" i="9"/>
  <c r="H396" i="9"/>
  <c r="H356" i="9"/>
  <c r="H340" i="9"/>
  <c r="H324" i="9"/>
  <c r="H308" i="9"/>
  <c r="H252" i="9"/>
  <c r="H244" i="9"/>
  <c r="H236" i="9"/>
  <c r="H76" i="9"/>
  <c r="H335" i="9"/>
  <c r="H419" i="9"/>
  <c r="H411" i="9"/>
  <c r="H403" i="9"/>
  <c r="H395" i="9"/>
  <c r="H339" i="9"/>
  <c r="H307" i="9"/>
  <c r="H418" i="9"/>
  <c r="H410" i="9"/>
  <c r="H402" i="9"/>
  <c r="H394" i="9"/>
  <c r="H354" i="9"/>
  <c r="H338" i="9"/>
  <c r="H322" i="9"/>
  <c r="H306" i="9"/>
  <c r="H250" i="9"/>
  <c r="H242" i="9"/>
  <c r="H58" i="9"/>
  <c r="H415" i="9"/>
  <c r="H417" i="9"/>
  <c r="H409" i="9"/>
  <c r="H401" i="9"/>
  <c r="H337" i="9"/>
  <c r="H313" i="9"/>
  <c r="H423" i="9"/>
  <c r="H416" i="9"/>
  <c r="H408" i="9"/>
  <c r="H400" i="9"/>
  <c r="H352" i="9"/>
  <c r="H336" i="9"/>
  <c r="H328" i="9"/>
  <c r="H312" i="9"/>
  <c r="H248" i="9"/>
  <c r="H407" i="9"/>
  <c r="H422" i="9"/>
  <c r="H414" i="9"/>
  <c r="H406" i="9"/>
  <c r="H398" i="9"/>
  <c r="H350" i="9"/>
  <c r="H334" i="9"/>
  <c r="H326" i="9"/>
  <c r="H310" i="9"/>
  <c r="H254" i="9"/>
  <c r="H246" i="9"/>
  <c r="H238" i="9"/>
  <c r="H85" i="9"/>
  <c r="H84" i="9"/>
  <c r="H371" i="9"/>
  <c r="H83" i="9"/>
  <c r="H370" i="9"/>
  <c r="H82" i="9"/>
  <c r="H369" i="9"/>
  <c r="H81" i="9"/>
  <c r="H367" i="9"/>
  <c r="H392" i="9"/>
  <c r="H368" i="9"/>
  <c r="H80" i="9"/>
  <c r="H366" i="9"/>
  <c r="H93" i="9"/>
  <c r="H89" i="9"/>
  <c r="H92" i="9"/>
  <c r="H87" i="9"/>
  <c r="H91" i="9"/>
  <c r="H88" i="9"/>
  <c r="H90" i="9"/>
  <c r="H94" i="9"/>
</calcChain>
</file>

<file path=xl/sharedStrings.xml><?xml version="1.0" encoding="utf-8"?>
<sst xmlns="http://schemas.openxmlformats.org/spreadsheetml/2006/main" count="2724" uniqueCount="1668">
  <si>
    <t>NROSH+ 2024</t>
  </si>
  <si>
    <t>Spreadsheet Import Template</t>
  </si>
  <si>
    <t>Version:</t>
  </si>
  <si>
    <t>Latest Issue Date:</t>
  </si>
  <si>
    <t>Provider:</t>
  </si>
  <si>
    <t>Luton Borough Council</t>
  </si>
  <si>
    <t>Time Period:</t>
  </si>
  <si>
    <t>2024</t>
  </si>
  <si>
    <t>Instructions</t>
  </si>
  <si>
    <t>Description</t>
  </si>
  <si>
    <t>Worksheet Information:</t>
  </si>
  <si>
    <t>1) Worksheet One: Cover Sheet</t>
  </si>
  <si>
    <t>2) Worksheet Two: Sect 1a - Background</t>
  </si>
  <si>
    <t>3) Worksheet Three: Sect 1b - Background</t>
  </si>
  <si>
    <t>4) Worksheet Four: Sect 2 - Published TSMs</t>
  </si>
  <si>
    <t>5) Worksheet Five: Sect 3 - TSMs reported by all</t>
  </si>
  <si>
    <t>6) Worksheet Six: Sect 4 - TSMs reported for LCRA</t>
  </si>
  <si>
    <t>7) Worksheet Seven: Sect 5 - TSMs reported for LCHO</t>
  </si>
  <si>
    <t>8) Worksheet Eight: Sect 6 - TSMs reported Combined</t>
  </si>
  <si>
    <t>Workbooks are locked.  Formatting and structure should not be altered</t>
  </si>
  <si>
    <t>If data is being pasted from another location, please ensure only cell values are copied across (using paste special)</t>
  </si>
  <si>
    <t>When you save this file to your own computer system, you can rename it. However, you must not change the name of any of the worksheets within it (Cover Sheet, Validations etc…)</t>
  </si>
  <si>
    <t>This document, and only this document, should be used as the source for data import</t>
  </si>
  <si>
    <t>Any pre-existing data contained within the relevant part of this survey will be overridden by the data contained within this sheet on import</t>
  </si>
  <si>
    <t>If the question is highlighted in red, enter negative values into all cells in that line</t>
  </si>
  <si>
    <t>If any part of the import process fails, the entire transaction will be rolled back  – i.e. the import will work in full or not at all</t>
  </si>
  <si>
    <t>Enter your data in cells with this colour</t>
  </si>
  <si>
    <t>Automatically totalling cells</t>
  </si>
  <si>
    <t>Pre-populated data</t>
  </si>
  <si>
    <t>Section 1a - Background</t>
  </si>
  <si>
    <t xml:space="preserve">This section allows for the collection of information relating to the tenant perception survey approach, sampling and methodology behind the collection and production of the tenant perception survey TSMs. </t>
  </si>
  <si>
    <t>Note: If you are reporting tenant perception measures for both LCRA in section 4 and LCHO in section 5 independently you will need to complete this section and section 1b.</t>
  </si>
  <si>
    <t>Survey completion</t>
  </si>
  <si>
    <t>Q1</t>
  </si>
  <si>
    <t>Please confirm how you are reporting the TSMs relating to Complaints and Tenant Perception Measures.</t>
  </si>
  <si>
    <t>Note: this question asks you to confirm how you are reporting TSMs relating to complaints (CH01 and CH02) and your Tenant Perception Measures (TP01 and TP05 to TP12).</t>
  </si>
  <si>
    <t>Reported for LCRA stock</t>
  </si>
  <si>
    <t>Yes</t>
  </si>
  <si>
    <t>Reported for LCHO stock</t>
  </si>
  <si>
    <t>No</t>
  </si>
  <si>
    <t>Reported for LCRA and LCHO stock combined</t>
  </si>
  <si>
    <t>Background information</t>
  </si>
  <si>
    <t>Q2</t>
  </si>
  <si>
    <t>Please select which section this background information relates to:</t>
  </si>
  <si>
    <t>LCRA - section 4</t>
  </si>
  <si>
    <t>Q3</t>
  </si>
  <si>
    <t>Please select your survey approach used to generate reported perception TSMs (for the stock basis listed above).</t>
  </si>
  <si>
    <t>Single point in time</t>
  </si>
  <si>
    <t>Q4</t>
  </si>
  <si>
    <t>We also ask that you upload a summary of your approach AND a copy of the questionnaire used to collect the perception TSMs as supporting document(s) to this survey. Please confirm here that you have done so.</t>
  </si>
  <si>
    <t>Yes - I have uploaded the supporting documentation</t>
  </si>
  <si>
    <t>Q5</t>
  </si>
  <si>
    <t>Collection date of earliest survey response used in reported TSMs​.</t>
  </si>
  <si>
    <t>Q6</t>
  </si>
  <si>
    <t>Collection date of latest survey response used in reported TSMs​.</t>
  </si>
  <si>
    <t>Q7</t>
  </si>
  <si>
    <t>Have any external contractors been used in the collection and/or analysis of the survey​?</t>
  </si>
  <si>
    <t>Q7a</t>
  </si>
  <si>
    <t>If yes, please name the contract organisation(s)​</t>
  </si>
  <si>
    <t>ARP Research</t>
  </si>
  <si>
    <t>Q8</t>
  </si>
  <si>
    <t>Did you use any incentives for tenants to complete the survey​?</t>
  </si>
  <si>
    <t>Q8a</t>
  </si>
  <si>
    <t>If yes, what was the incentive?​</t>
  </si>
  <si>
    <t>Prize Draw £100 vouchers</t>
  </si>
  <si>
    <t>Q9</t>
  </si>
  <si>
    <t>Have you been able to achieve all of the requirements set out in the TSM tenant survey requirements?​</t>
  </si>
  <si>
    <t>Q9a</t>
  </si>
  <si>
    <t>If you have been unable to achieve all the requirements set out in the TSM tenant survey requirements, we ask you to upload a supporting document to this survey providing more information as to what you have been unable to achieve. Please confirm in this question that you have done so.</t>
  </si>
  <si>
    <t>Sample size information</t>
  </si>
  <si>
    <t>Q10</t>
  </si>
  <si>
    <t>Confirm the size of your relevant tenant population for the purposes of the tenant perception measures.</t>
  </si>
  <si>
    <t>Q11</t>
  </si>
  <si>
    <t>How many tenants did you not include in the sample frame due to the exceptional circumstances outlined in paragraph 63 of TSM tenant survey requirements?​</t>
  </si>
  <si>
    <t>Q12</t>
  </si>
  <si>
    <t>Did you use a census or a sample to collect survey responses​?</t>
  </si>
  <si>
    <t>Sample</t>
  </si>
  <si>
    <t>Q13</t>
  </si>
  <si>
    <t>Please confirm the total number of responses to your survey for each of the following survey methods:</t>
  </si>
  <si>
    <t>Telephone</t>
  </si>
  <si>
    <t>Internet​</t>
  </si>
  <si>
    <t>Face to face</t>
  </si>
  <si>
    <t>Postal​</t>
  </si>
  <si>
    <t>SMS​</t>
  </si>
  <si>
    <t>All other methods ​</t>
  </si>
  <si>
    <t>Total sample size achieved​.</t>
  </si>
  <si>
    <t>Q13a</t>
  </si>
  <si>
    <t>If you used any ‘other methods’, please provide more details on the ones used.</t>
  </si>
  <si>
    <t>Collection method impact</t>
  </si>
  <si>
    <t>For TP01 ONLY</t>
  </si>
  <si>
    <t>Q14a</t>
  </si>
  <si>
    <t>Please confirm whether the average satisfaction by survey method reported in Q14b has been calculated using weighted or unweighted responses.</t>
  </si>
  <si>
    <t>Weighted</t>
  </si>
  <si>
    <t>Q14b</t>
  </si>
  <si>
    <t>Proportion of respondents who report that they are satisfied with the overall service from their landlord (TP01) for each survey method:</t>
  </si>
  <si>
    <t>%</t>
  </si>
  <si>
    <t>Weighting approach</t>
  </si>
  <si>
    <t>Note: if you have not weighted your survey responses you should answer ‘no’ to the first question and then leave the remaining questions in the section blank</t>
  </si>
  <si>
    <t>Q15</t>
  </si>
  <si>
    <t>Did you use weighted responses to calculate your tenant perception measures?</t>
  </si>
  <si>
    <t>Q15a</t>
  </si>
  <si>
    <t>If ‘Yes’, what characteristics did you use to weight responses?​</t>
  </si>
  <si>
    <t>Weighting characteristic 1​</t>
  </si>
  <si>
    <t>Stock type</t>
  </si>
  <si>
    <t>Weighting characteristic 2​</t>
  </si>
  <si>
    <t>Age of respondent</t>
  </si>
  <si>
    <t>Weighting characteristic 3​</t>
  </si>
  <si>
    <t>Ethnicity of respondent</t>
  </si>
  <si>
    <t>Q15b</t>
  </si>
  <si>
    <t>Please provide details of any other weightings used.</t>
  </si>
  <si>
    <t>Unweighted responses</t>
  </si>
  <si>
    <t>Note: if you have not weighted your survey responses and you answered 'no' to Q15 you must leave this section blank</t>
  </si>
  <si>
    <t>If weighting has been used (and therefore weighted responses provided in Q14b) please provide the unweighted responses for TP01 ONLY</t>
  </si>
  <si>
    <t>Q16</t>
  </si>
  <si>
    <t>Total number of tenants (unweighted) who reported they are:</t>
  </si>
  <si>
    <t>Very satisfied​</t>
  </si>
  <si>
    <t>Fairly satisfied​</t>
  </si>
  <si>
    <t>Neither satisfied nor dissatisfied</t>
  </si>
  <si>
    <t>Fairly dissatisfied​</t>
  </si>
  <si>
    <t>Very dissatisfied​</t>
  </si>
  <si>
    <t>Proportion of tenants who are satisfied overall​ (unweighted)</t>
  </si>
  <si>
    <t>Section 1b - Background</t>
  </si>
  <si>
    <t>Note: You should only complete this section (section 1b) if you are reporting tenant perception measures for both LCRA in section 4 and LCHO in section 5 independently. Please see guidance for more information.</t>
  </si>
  <si>
    <t>Survey completion (taken from Sect 1a - Background)</t>
  </si>
  <si>
    <t>The values here will be drawn from Section 1a</t>
  </si>
  <si>
    <t>Have you been able to achieve all of the requirements set out in the TSM tenant survey requirements?​</t>
  </si>
  <si>
    <t>If you weighted the survey responses used to generate reported TSMs, please confirm whether the average satisfaction reported in this table has been calculated using weighted or unweighted responses.</t>
  </si>
  <si>
    <t>Section 2 - Published TSMs</t>
  </si>
  <si>
    <t>The TSMs reported in this table should match your published performance against the tenant satisfaction measures.</t>
  </si>
  <si>
    <t>You must complete the table below, filling in the correct columns based on the relevant social housing stock basis for which you have published your TSMs.</t>
  </si>
  <si>
    <t>Q1 Publication information</t>
  </si>
  <si>
    <t>Q1a</t>
  </si>
  <si>
    <t>Have you published your performance against the TSMs?</t>
  </si>
  <si>
    <r>
      <t xml:space="preserve">Q2 If you </t>
    </r>
    <r>
      <rPr>
        <b/>
        <u/>
        <sz val="14"/>
        <color theme="0"/>
        <rFont val="Arial"/>
        <family val="2"/>
      </rPr>
      <t>have published</t>
    </r>
    <r>
      <rPr>
        <b/>
        <sz val="14"/>
        <color theme="0"/>
        <rFont val="Arial"/>
        <family val="2"/>
      </rPr>
      <t xml:space="preserve"> your performance against the TSMs</t>
    </r>
  </si>
  <si>
    <t>Q2a</t>
  </si>
  <si>
    <t>Please confirm the date on which you published your performance against the TSMs</t>
  </si>
  <si>
    <t>Q2b</t>
  </si>
  <si>
    <t>Did you publish your performance against the TSMs online?</t>
  </si>
  <si>
    <t>Q2bi</t>
  </si>
  <si>
    <t>If yes, please provide the permanent URL you have used to publish your TSM results. 
This could be the performance information or TSM section of your website rather than a direct link to the results.</t>
  </si>
  <si>
    <t>https://mailchi.mp/413d2ea44355/twenty-second-edition-of-your-housing-newsletter?e=[UNIQID] 
https://www.luton.gov.uk/Housing/Lists/LutonDocuments/PDF/tenants/tenants-satisfaction-survey-results.pdf 
https://m.luton.gov.uk/Page/Show/Housing/Pages/how-we-are-performing.aspx</t>
  </si>
  <si>
    <t>Q2c</t>
  </si>
  <si>
    <t>If you have not published your performance against the TSMs online, please briefly outline your approach to publication.</t>
  </si>
  <si>
    <t>Q2ci</t>
  </si>
  <si>
    <t>If you have not published your performance against the TSMs online, please upload a copy of your publication as a supporting document. Please confirm that you have done so here.</t>
  </si>
  <si>
    <t>Q3 If you have NOT yet published your performance against the TSMs</t>
  </si>
  <si>
    <t>Q3a</t>
  </si>
  <si>
    <r>
      <t xml:space="preserve">Please confirm the date on which you </t>
    </r>
    <r>
      <rPr>
        <b/>
        <sz val="11"/>
        <rFont val="Arial"/>
        <family val="2"/>
      </rPr>
      <t>INTEND to publish</t>
    </r>
    <r>
      <rPr>
        <sz val="11"/>
        <rFont val="Arial"/>
        <family val="2"/>
      </rPr>
      <t xml:space="preserve"> your performance against the TSMs</t>
    </r>
  </si>
  <si>
    <t>Q3b</t>
  </si>
  <si>
    <t>Do you intend to publish your performance against the TSMs online?</t>
  </si>
  <si>
    <t>Q3bi</t>
  </si>
  <si>
    <t>If yes, please provide the permanent URL you intend to use to publish your TSM results (if available). 
This could be the performance information or TSM section of your website rather than a direct link to the results.</t>
  </si>
  <si>
    <t>Q3bii</t>
  </si>
  <si>
    <t>Please upload any documents you have to support your online publication approach, such as a final draft of your planned online publication as a supporting document. Please confirm that you have done so here.</t>
  </si>
  <si>
    <t>Q3c</t>
  </si>
  <si>
    <t>If you do not intend to publish your performance against the TSMs online, please briefly outline your intended approach to publication.</t>
  </si>
  <si>
    <t>Q3ci</t>
  </si>
  <si>
    <t>If you do not intend to publish your performance online, please upload any documents you have to support your publication approach, such as a final draft of your planned publication as a supporting document. Please confirm that you have done so here.</t>
  </si>
  <si>
    <t>Q4a Building safety</t>
  </si>
  <si>
    <t>Note: All proportions should be reported to one decimal place (with 99.5% recorded as 99.5 and not 0.995)</t>
  </si>
  <si>
    <t>LCRA</t>
  </si>
  <si>
    <t>LCHO</t>
  </si>
  <si>
    <t>Combined</t>
  </si>
  <si>
    <t>BS01</t>
  </si>
  <si>
    <t>Proportion of homes for which all required gas safety checks have been carried out.</t>
  </si>
  <si>
    <t>BS02</t>
  </si>
  <si>
    <t>Proportion of homes for which all required fire risk assessments have been carried out.</t>
  </si>
  <si>
    <t>BS03</t>
  </si>
  <si>
    <t>Proportion of homes for which all required asbestos management surveys or re-inspections have been carried out.</t>
  </si>
  <si>
    <t>BS04</t>
  </si>
  <si>
    <t>Proportion of homes for which all required legionella risk assessments have been carried out.</t>
  </si>
  <si>
    <t>BS05</t>
  </si>
  <si>
    <t>Proportion of homes for which all required communal passenger lift safety checks have been carried out.</t>
  </si>
  <si>
    <t>Q4b Anti-social behaviour</t>
  </si>
  <si>
    <t>NM01 (1)</t>
  </si>
  <si>
    <t>Number of anti-social behaviour cases, opened per 1,000 homes.</t>
  </si>
  <si>
    <t>NM01 (2)</t>
  </si>
  <si>
    <t>Number of anti-social behaviour cases that involve hate incidents opened per 1,000 homes</t>
  </si>
  <si>
    <t>Q4c DHS and repairs</t>
  </si>
  <si>
    <t>RP01</t>
  </si>
  <si>
    <t>Proportion of homes that do not meet the Decent Homes Standard.</t>
  </si>
  <si>
    <t>RP02 (1)</t>
  </si>
  <si>
    <t>Proportion of non-emergency responsive repairs completed within the landlord’s target timescale.</t>
  </si>
  <si>
    <t>RP02 (2)</t>
  </si>
  <si>
    <t>Proportion of emergency responsive repairs completed within the landlord’s target timescale.</t>
  </si>
  <si>
    <t>Q4d Complaints</t>
  </si>
  <si>
    <t>CH01 (1)</t>
  </si>
  <si>
    <t>Number of stage one complaints received per 1,000 homes.</t>
  </si>
  <si>
    <t>CH01 (2)</t>
  </si>
  <si>
    <t>Number of stage two complaints received per 1,000 homes.</t>
  </si>
  <si>
    <t>CH02 (1)</t>
  </si>
  <si>
    <t>Proportion of stage one complaints responded to within the Housing Ombudsman’s Complaint Handling Code timescales.</t>
  </si>
  <si>
    <t>CH02 (2)</t>
  </si>
  <si>
    <t>Proportion of stage two complaints responded to within the Housing Ombudsman’s Complaint Handling Code timescales.</t>
  </si>
  <si>
    <t>Q4e Tenant perception measures</t>
  </si>
  <si>
    <t>TP01</t>
  </si>
  <si>
    <t>Proportion of respondents who report that they are satisfied with the overall service from their landlord.</t>
  </si>
  <si>
    <t>TP02</t>
  </si>
  <si>
    <t>Proportion of respondents who have received a repair in the last 12 months who report that they are satisfied with the overall repairs service.</t>
  </si>
  <si>
    <t>For TP02 to TP04 - please ensure that proportions reported relate only to responses from tenants in LCRA stock as per the guidance.</t>
  </si>
  <si>
    <t>TP03</t>
  </si>
  <si>
    <t>Proportion of respondents who have received a repair in the last 12 months who report that they are satisfied with the time taken to complete their most recent repair.</t>
  </si>
  <si>
    <t>TP04</t>
  </si>
  <si>
    <t>Proportion of respondents who report that they are satisfied that their home is well maintained.</t>
  </si>
  <si>
    <t>TP05</t>
  </si>
  <si>
    <t>Proportion of respondents who report that they are satisfied that their home is safe.</t>
  </si>
  <si>
    <t>TP06</t>
  </si>
  <si>
    <t>Proportion of respondents who report that they are satisfied that their landlord listens to tenant views and acts upon them.</t>
  </si>
  <si>
    <t>TP07</t>
  </si>
  <si>
    <t>Proportion of respondents who report that they are satisfied that their landlord keeps them informed about things that matter to them.</t>
  </si>
  <si>
    <t>TP08</t>
  </si>
  <si>
    <t>Proportion of respondents who report that they agree their landlord treats them fairly and with respect.</t>
  </si>
  <si>
    <t>TP09</t>
  </si>
  <si>
    <t>Proportion of respondents who report making a complaint in the last 12 months who are satisfied with their landlord’s approach to complaints handling.</t>
  </si>
  <si>
    <t>TP10</t>
  </si>
  <si>
    <t>Proportion of respondents with communal areas who report that they are satisfied that their landlord keeps communal areas clean and well maintained.</t>
  </si>
  <si>
    <t>TP11</t>
  </si>
  <si>
    <t>Proportion of respondents who report that they are satisfied that their landlord makes a positive contribution to the neighbourhood.</t>
  </si>
  <si>
    <t>TP12</t>
  </si>
  <si>
    <t>Proportion of respondents who report that they are satisfied with their landlord’s approach to handling anti-social behaviour.</t>
  </si>
  <si>
    <t>Section 3 - TSMs reported by all providers</t>
  </si>
  <si>
    <t>This section must be completed by all providers.</t>
  </si>
  <si>
    <t>Achieving the requirements for TSMs calculated for management information</t>
  </si>
  <si>
    <t>Have you been able to achieve all of the requirements set out in the TSM technical requirements for TSMs calculated from management information?</t>
  </si>
  <si>
    <t>Q1b</t>
  </si>
  <si>
    <t>If you have been unable to achieve all the requirements set out in the TSM technical requirements, we ask you to upload a supporting document to this survey providing more information as to what you have been unable to achieve. Please confirm in this question that you have done so.</t>
  </si>
  <si>
    <t>Building safety TSMs</t>
  </si>
  <si>
    <t>For each of the five Building Safety TSMs please report the numerator and the denominator used to calculate the TSM. The calculation in each line will update once these data have been entered.</t>
  </si>
  <si>
    <t>Please refer to the guidance document for more details on the correct way to report the numerator and denominator.</t>
  </si>
  <si>
    <t>Note: The displayed values in calculations may differ slightly from expected results due to truncation of on-screen values rather than rounding. Validations attached to these calculations have a tolerance to account for this.</t>
  </si>
  <si>
    <t>Calculation (sum numerator/ denominator)</t>
  </si>
  <si>
    <t>Numerator used in the calculation of the TSM as defined in the TSM requirements</t>
  </si>
  <si>
    <t>Denominator used in the calculation of the TSM as defined in the TSM technical requirements</t>
  </si>
  <si>
    <t>Anti-social behaviour TSMs</t>
  </si>
  <si>
    <t>This TSM has two parts</t>
  </si>
  <si>
    <t xml:space="preserve">1 – the number of anti-social behaviour cases opened per 1,000 homes and </t>
  </si>
  <si>
    <t>2 – the number of anti-social behaviour cases (as reported in the first part) that involve hate incidents opened per 1,000 homes.</t>
  </si>
  <si>
    <t>For each of the ASB TSMs please report the numerator and the denominator used to calculate the TSM. The calculation in each line will update once these data have been entered.</t>
  </si>
  <si>
    <t>Calculation (sum (numerator/ denominator) * 1000)</t>
  </si>
  <si>
    <t>Numerator 
Total number of anti-social behaviour cases opened by or on behalf of the provider during the reporting year (including any ASB cases that involve hate incidents)</t>
  </si>
  <si>
    <t>Denominator 
Number of dwelling units owned of the relevant social housing stock at year end</t>
  </si>
  <si>
    <t>NM01 (pt1)</t>
  </si>
  <si>
    <t>Number of anti-social behaviour cases opened per 1,000 homes.</t>
  </si>
  <si>
    <t>Numerator 
Number of anti-social behaviour cases (as reported in part 1) that involve hate incidents opened by or on behalf of the provider during the reporting year</t>
  </si>
  <si>
    <t>NM01 (pt2)</t>
  </si>
  <si>
    <t>Number of anti-social behaviour cases that involve hate incidents opened per 1,000 homes.</t>
  </si>
  <si>
    <t>DHS and repairs TSMs</t>
  </si>
  <si>
    <t xml:space="preserve">DHS and repairs TSMs must be reported by all providers but on the basis of their LCRA stock only. </t>
  </si>
  <si>
    <t>If you do not own any LCRA stock you should leave this section blank</t>
  </si>
  <si>
    <t>For each of the DHS and repairs TSMs please report the numerator and the denominator used to calculate the TSM. The calculation in each line will update once these data have been entered.</t>
  </si>
  <si>
    <t>RP02 (pt1)</t>
  </si>
  <si>
    <t>RP02 (pt2)</t>
  </si>
  <si>
    <t>Q</t>
  </si>
  <si>
    <t>Q5a</t>
  </si>
  <si>
    <t>What is your (maximum) target timescale for non-emergency repairs used to calculate RP02 (pt1)?​</t>
  </si>
  <si>
    <t>Please give your response in working days</t>
  </si>
  <si>
    <t>Q5b</t>
  </si>
  <si>
    <t>Did you have more than one target timescale for non-emergency repairs?</t>
  </si>
  <si>
    <t>Q5c</t>
  </si>
  <si>
    <t>If you do have more than one target timescale for non-emergency repairs, then please provide us with a brief outline of what timescales you use, including confirming any exceptional timescales which have been excluded from your maximum target in Q5a.</t>
  </si>
  <si>
    <t>Q5d</t>
  </si>
  <si>
    <t>What is your (maximum) target timescale for emergency repairs used to calculate RP02 (pt2)?</t>
  </si>
  <si>
    <t>Please give your response in hours</t>
  </si>
  <si>
    <t>Q5e</t>
  </si>
  <si>
    <t>Did you have more than one target timescale for emergency repairs used to calculate RP02 (pt2)?</t>
  </si>
  <si>
    <t>Q5f</t>
  </si>
  <si>
    <t>If you do have more than one target timescale for emergency repairs, then please provide us with a brief outline of what timescales you use, including confirming any exceptional timescales which have been excluded from your maximum target in Q5d.</t>
  </si>
  <si>
    <t>The following questions provide contextual data on the level of repairs work during the reporting year</t>
  </si>
  <si>
    <t>Please provide information on the number of responsive repairs raised, cancelled, reclassified and completed within the reporting year and the number of responsive repairs that have not been completed at year end (those which are ‘work in progress’).</t>
  </si>
  <si>
    <t>Q6a</t>
  </si>
  <si>
    <t>Number of responsive repairs raised during the reporting year</t>
  </si>
  <si>
    <t>This question is optional.</t>
  </si>
  <si>
    <t>Q6b</t>
  </si>
  <si>
    <t>Number of responsive repairs that were cancelled by the landlord during the reporting year (for any reason, and including those cancelled at tenant request)</t>
  </si>
  <si>
    <t>Q6c</t>
  </si>
  <si>
    <t>Number of responsive repairs reclassified as planned or cyclical works during the reporting year</t>
  </si>
  <si>
    <t>Q6d</t>
  </si>
  <si>
    <t>Number of responsive repairs completed during the reporting year.</t>
  </si>
  <si>
    <t>This question is prepopulated from denominator for RP02p1 and RP02p2.</t>
  </si>
  <si>
    <t>Q6e</t>
  </si>
  <si>
    <t>Number of responsive repairs that had not been completed ('work-in-progress') at year end.</t>
  </si>
  <si>
    <t>Section 4 - TSMs reported for low cost rental accommodation (LCRA) stock</t>
  </si>
  <si>
    <t>This section allows for the collection of the TSMs relating to LCRA dwelling stock and the information providing the context for these measures.</t>
  </si>
  <si>
    <t>Complaints TSMs</t>
  </si>
  <si>
    <t>Stage one complaints</t>
  </si>
  <si>
    <t>Please report the number of stage one complaints and the proportion of these you responded to within the Housing Ombudsman’s Complaint Handling Code timescales as defined in the TSM technical requirements</t>
  </si>
  <si>
    <t>Numerator 
Number of stage one complaints made by tenants in the relevant stock type during the reporting year</t>
  </si>
  <si>
    <t>Denominator Number of dwelling units owned of the relevant stock type at year end</t>
  </si>
  <si>
    <t>CH01</t>
  </si>
  <si>
    <t>Number of stage one complaints made by tenants in the relevant stock type during the reporting year per 1,000 homes.</t>
  </si>
  <si>
    <t>Numerator 
Number of stage one complaints made by tenants during the reporting year for the relevant stock type that were responded to within the Housing Ombudsman’s Complaint Handling Code timescale</t>
  </si>
  <si>
    <t>Denominator Number of stage one complaints made by tenants in the relevant stock type during the reporting year</t>
  </si>
  <si>
    <t>CH02</t>
  </si>
  <si>
    <t xml:space="preserve">Out of the number of stage one complaints made by tenants during the reporting year, what number were responded to within Complaint Handling Code timescales – </t>
  </si>
  <si>
    <t>without the use of extensions permitted in the Code.</t>
  </si>
  <si>
    <t xml:space="preserve">Out of the number of stage one complaints made by tenants during the reporting year, what number were responded to within Complaint Handling Code timescales  – </t>
  </si>
  <si>
    <t>with the use of extensions permitted in the Code.</t>
  </si>
  <si>
    <t>Stage two complaints</t>
  </si>
  <si>
    <t>Please report the number of stage two complaints and the proportion of these you responded to within the Housing Ombudsman’s Complaint Handling Code timescales as defined in TSM technical requirements.</t>
  </si>
  <si>
    <t>Numerator 
Number of stage two complaints made by tenants in the relevant stock type during the reporting year</t>
  </si>
  <si>
    <t>Number of stage two complaints made by tenants in the relevant stock type during the reporting year per 1,000 homes.</t>
  </si>
  <si>
    <t>Numerator 
Number of stage two complaints made by tenants during the reporting year for the relevant stock type that were responded to within the Housing Ombudsman’s Complaint Handling Code timescale</t>
  </si>
  <si>
    <t>Denominator used in the calculation of the TSM as defined in TSM technical requirements</t>
  </si>
  <si>
    <t>Q4a</t>
  </si>
  <si>
    <t xml:space="preserve">Out of the number of stage two complaints made by tenants during the reporting year, what number were responded to within Complaint Handling Code timescales – </t>
  </si>
  <si>
    <t>Number</t>
  </si>
  <si>
    <t>Q4b</t>
  </si>
  <si>
    <t xml:space="preserve">Out of the number of stage two complaints made by tenants during the reporting year, what number were responded to within Complaint Handling Code timescales  – </t>
  </si>
  <si>
    <t>CH02 Information</t>
  </si>
  <si>
    <t>Has CH02 been calculated using the standard maximum timescales as set out in the Complaint Handling Code for each response stage?</t>
  </si>
  <si>
    <t>If ‘No’ what were the maximum timescales used?</t>
  </si>
  <si>
    <t>Tenant perception measures</t>
  </si>
  <si>
    <t>For each tenant perception measure (TP01-TP12) you must report the number of survey responses used to calculate it as defined in TSM technical requirements.</t>
  </si>
  <si>
    <t xml:space="preserve">For TP02, TP03, TP09 and TP10 providers must report the number of respondents who responded ‘Yes’ and the number of respondents who responded ‘No’ to the filter question relevant to that perception measure . </t>
  </si>
  <si>
    <t>Note: If recording weighted results, all values should be reported to no more than one decimal place. The displayed values in calculations may differ slightly from expected results due to truncation of on-screen values rather than rounding. Validations attached to these calculations have a tolerance to account for this.</t>
  </si>
  <si>
    <t xml:space="preserve"> Taking everything into account, how satisfied or dissatisfied are you with the service provided by [your landlord]?</t>
  </si>
  <si>
    <t>How satisfied or dissatisfied are you with the overall repairs service from [your landlord] over the last 12 months?</t>
  </si>
  <si>
    <t>How satisfied or dissatisfied are you with the time taken to complete your most recent repair after you reported it?</t>
  </si>
  <si>
    <t>How satisfied or dissatisfied are you that [your landlord] provides a home that is well maintained?</t>
  </si>
  <si>
    <t>Thinking about the condition of the property or building you live in, how satisfied or dissatisfied are you that [your landlord] provides a home that is safe?</t>
  </si>
  <si>
    <t>How satisfied or dissatisfied are you that [your landlord] listens to your views and acts upon them?</t>
  </si>
  <si>
    <t>Number of respondents who responded ‘Yes’ to the filter question relevant to the perception measure.</t>
  </si>
  <si>
    <t>Number of respondents who responded ‘No’ to the filter question relevant to the perception measure.</t>
  </si>
  <si>
    <t>Not applicable/ don’t know*</t>
  </si>
  <si>
    <t xml:space="preserve">Calculated TSM: Proportion of respondents who report that they are satisfied </t>
  </si>
  <si>
    <t xml:space="preserve">* The option ‘Not applicable/ don’t know’ is only a specified response to TP05, TP06, TP07, TP08, TP11 and TP12. </t>
  </si>
  <si>
    <t>How satisfied or dissatisfied are you that [your landlord] keeps you informed about things that matter to you?</t>
  </si>
  <si>
    <t>To what extent do you agree or disagree with the following “[my landlord] treats me fairly and with respect”?</t>
  </si>
  <si>
    <t>How satisfied or dissatisfied are you with [your landlord]’s approach to complaints handling?</t>
  </si>
  <si>
    <t>How satisfied or dissatisfied are you that [your landlord]
keeps these communal areas clean and well maintained?</t>
  </si>
  <si>
    <t>How satisfied or dissatisfied are you that [your landlord] makes a positive contribution to your neighbourhood?</t>
  </si>
  <si>
    <t>How satisfied or dissatisfied are you with [your landlord]’s approach to handling anti-social behaviour?</t>
  </si>
  <si>
    <t>Very satisfied​ (or Strongly agree for TP08)</t>
  </si>
  <si>
    <t>Fairly satisfied​ (or Agree for TP08)</t>
  </si>
  <si>
    <t>Neither satisfied nor dissatisfied (or Neither agree nor disagree for TP08)</t>
  </si>
  <si>
    <t>Fairly dissatisfied​ (or Disagree for TP08)</t>
  </si>
  <si>
    <t>Very dissatisfied​ (or Strongly disagree for TP08)</t>
  </si>
  <si>
    <t>Calculated TSM: Proportion of respondents who report that they are satisfied (or that they agree TP08)</t>
  </si>
  <si>
    <t>* The option ‘Not applicable/ don’t know’ is only a specified response to TP05, TP06, TP07, TP08, TP11 and TP12.</t>
  </si>
  <si>
    <t>Section 5 - TSMs reported for low cost home ownership (LCHO) stock</t>
  </si>
  <si>
    <t>This section allows for the collection of the TSMs relating to LCHO dwelling stock and the information providing the context for these measures.</t>
  </si>
  <si>
    <t>Please report the number of stage two complaints and the proportion of these you responded to within the Housing Ombudsman’s Complaint Handling Code timescales as defined in TSM technical requirements</t>
  </si>
  <si>
    <t>Denominator Number of stage two complaints made by tenants in the relevant stock type during the reporting year</t>
  </si>
  <si>
    <t>For each tenant perception measure (TP01 and TP05 - TP12) you must report the number of survey responses used to calculate it as defined in TSM technical requirements.</t>
  </si>
  <si>
    <t xml:space="preserve">For TP09 and TP10 providers must report the number of respondents who responded ‘Yes’ and the number of respondents who responded ‘No’ to the filter question relevant to that perception measure. </t>
  </si>
  <si>
    <t>Not applicable to LCHO stock</t>
  </si>
  <si>
    <t xml:space="preserve">* The option ‘Not applicable/ don’t know’ is only a specified response to TP05, TP06, TP07, TP08, TP11 and TP12. However, for other tenant perception measures you may have unprompted ‘not known’ or ‘not applicable’ responses  (e.g. where a respondent does not respond to any of the accepted responses) and you should record these here. </t>
  </si>
  <si>
    <t>Section 6 - TSMs reported on a combined stock basis (LCRA and LCHO combined)</t>
  </si>
  <si>
    <t>This section allows for the collection of the TSMs relating to a combined LCRA and LCHO dwelling stock basis and the information providing the context for these measures.</t>
  </si>
  <si>
    <t xml:space="preserve">For TP02, TP03, TP09 and TP10 providers must report the number of respondents who responded ‘Yes’ and the number of respondents who responded ‘No’ to the filter question relevant to that perception measure. </t>
  </si>
  <si>
    <t>Providers must report TP02 to TP04 on the basis of LCRA stock only and all other tenant perception measures on a combined stock basis.</t>
  </si>
  <si>
    <t xml:space="preserve">      LCRA ONLY</t>
  </si>
  <si>
    <t>Workbook Validations</t>
  </si>
  <si>
    <t>These are the validations which are active for the current workbook, and their current states. Some validations may not execute until the workbook is uploaded to NROSH+</t>
  </si>
  <si>
    <t>Required fields are marked with * - all other fields are optional. Click on the column header for more information</t>
  </si>
  <si>
    <t>Validation Reference*</t>
  </si>
  <si>
    <t>Short text</t>
  </si>
  <si>
    <t>Help Text</t>
  </si>
  <si>
    <t>Type*</t>
  </si>
  <si>
    <t>Category</t>
  </si>
  <si>
    <t>Formula*</t>
  </si>
  <si>
    <t>V_TSM0012</t>
  </si>
  <si>
    <t>Sect 1a Q15 Weighting approach</t>
  </si>
  <si>
    <t>If the response to Sect 1a Q15 is 'Yes', then please complete Sect 1a Q15a Line 1. If the response to Q15 is 'No', then leave Q15a and Q15b blank.</t>
  </si>
  <si>
    <t>Hard</t>
  </si>
  <si>
    <t>V_TSM0013</t>
  </si>
  <si>
    <t>Sect 1a Q16 Unweighted responses</t>
  </si>
  <si>
    <t>If the response to Sect 1a Q15 is 'Yes', then please complete Sect 1a Q16. If the response to Q15 is 'No', then leave Q16 blank.</t>
  </si>
  <si>
    <t>V_TSM0014</t>
  </si>
  <si>
    <t>Sect 1b Q7 Contract organisations</t>
  </si>
  <si>
    <t>If Q7 is "Yes", then please complete Sect 1b Q7a. If the response to Q7 is "No", then leave Q7a blank.</t>
  </si>
  <si>
    <t>V_TSM0015</t>
  </si>
  <si>
    <t>Sect 1b Q8 Incentive</t>
  </si>
  <si>
    <t>If Q8 is 'Yes', then please complete Sect 1b Q8a. If the response to Q8 is 'No', then leave Q8a blank.</t>
  </si>
  <si>
    <t>V_TSM0016</t>
  </si>
  <si>
    <t>Sect 1b Q9 Confirm upload of supporting document</t>
  </si>
  <si>
    <t>If the response to Sect 1b Q9 is 'No', then please complete Sect 1b Q9a. If the response to Q9 is 'Yes', then leave Q9a blank.</t>
  </si>
  <si>
    <t>V_TSM0017</t>
  </si>
  <si>
    <t>Sect 1b Q13 Details of other methods</t>
  </si>
  <si>
    <t>If the response to Sect 1b Q13 for 'All other methods' is greater than zero, then please provide details in Sect 1b Q13a.</t>
  </si>
  <si>
    <t>V_TSM0018</t>
  </si>
  <si>
    <t>Sect 1b Q15 Weighting approach</t>
  </si>
  <si>
    <t>If the response to Sect 1b Q15 is 'Yes', then please complete Sect 1b Q15a Line 1. If the response to Q15 is 'No', then leave Q15a and Q15b blank.</t>
  </si>
  <si>
    <t>V_TSM0019</t>
  </si>
  <si>
    <t>Sect 1b Q16 Unweighted responses</t>
  </si>
  <si>
    <t>If the response to Sect 1b Q15 is 'Yes', then please complete Sect 1b Q16. If the response to Q15 is 'No', then leave Q16 blank.</t>
  </si>
  <si>
    <t>V_TSM0020</t>
  </si>
  <si>
    <t>Sect 1b Q10 and Q11</t>
  </si>
  <si>
    <t>Q11 should not be greater than Q10</t>
  </si>
  <si>
    <t>V_TSM0026</t>
  </si>
  <si>
    <t>Sect 3 Q3 NM01 (1)</t>
  </si>
  <si>
    <t>Please check that you have entered the numerator and denominator for this Q3 L1 correctly, and that the value for NM01(1) as reported in section 2 is correct.</t>
  </si>
  <si>
    <t>Soft</t>
  </si>
  <si>
    <t>V_TSM0027</t>
  </si>
  <si>
    <t>Sect 3 Q3 NM01 (2)</t>
  </si>
  <si>
    <t>Please check that you have entered the numerator and denominator for this Q3 L2 correctly, and that the value for NM01 (2) as reported in section 2 is correct.</t>
  </si>
  <si>
    <t>V_TSM0028</t>
  </si>
  <si>
    <t>Sect 3 Q4 RP01</t>
  </si>
  <si>
    <t>Please check that you have entered the numerator and denominator for this Q4 L1 correctly, and that the value for RP01 as reported in section 2 is correct.</t>
  </si>
  <si>
    <t>V_TSM0029</t>
  </si>
  <si>
    <t>Sect 3 Q4 RP02 (pt1)</t>
  </si>
  <si>
    <t>Please check that you have entered the numerator and denominator for this Q4 L2 correctly, and that the value for RP02(1) as reported in section 2 is correct.</t>
  </si>
  <si>
    <t>V_TSM0030</t>
  </si>
  <si>
    <t>Sect 3 Q4 RP02 (pt2)</t>
  </si>
  <si>
    <t>Please check that you have entered the numerator and denominator for this Q4 L3 correctly, and that the value for RP02(2) as reported in section 2 is correct.</t>
  </si>
  <si>
    <t>V_TSM0031</t>
  </si>
  <si>
    <t>Sect 3 Q5a</t>
  </si>
  <si>
    <t>Sect 3 Q5a Please check that you have responded to Q5a in working DAYS.</t>
  </si>
  <si>
    <t>V_TSM0032</t>
  </si>
  <si>
    <t>Sect 3 Q5d</t>
  </si>
  <si>
    <t>Sect 3 Q5d Please check that you have reported the target timescale for emergency repairs in hours.</t>
  </si>
  <si>
    <t>V_TSM0033</t>
  </si>
  <si>
    <t>Sect 4 Q1 CH01 (1)</t>
  </si>
  <si>
    <t>Please check that you have entered the numerator and denominator for this Q1 L1 correctly, and that the value for CH01 (1) as reported in section 2 column 1 is correct.</t>
  </si>
  <si>
    <t>V_TSM0034</t>
  </si>
  <si>
    <t>Sect 4 Q1 CH02 (1)</t>
  </si>
  <si>
    <t>Please check that you have entered the numerator and denominator for this Q1 L2 correctly, and that the value for CH02 (stg1) as reported in section 2 column 1 is correct.</t>
  </si>
  <si>
    <t>V_TSM0037</t>
  </si>
  <si>
    <t>Sect 4 Q3 CH01 (2)</t>
  </si>
  <si>
    <t>Please check that you have entered the numerator and denominator for this Q3 L1 correctly, and that the value for CH01 (2) as reported in section 2 column 1 is correct.</t>
  </si>
  <si>
    <t>V_TSM0038</t>
  </si>
  <si>
    <t>Sect 4 Q3 CH02 (2)</t>
  </si>
  <si>
    <t>Please check that you have entered the numerator and denominator for this Q3 L2 correctly, and that the value for CH02 (stg1) as reported in section 2 column 1 is correct.</t>
  </si>
  <si>
    <t>V_TSM0112</t>
  </si>
  <si>
    <t>Sect 3 Q2 BS01</t>
  </si>
  <si>
    <t>Please check that you have entered the numerator and denominator for this Q2 L1 correctly.</t>
  </si>
  <si>
    <t>V_TSM0113</t>
  </si>
  <si>
    <t>Sect 3 Q2 BS02</t>
  </si>
  <si>
    <t>Please check that you have entered the numerator and denominator for this Q2 L2 correctly.</t>
  </si>
  <si>
    <t>V_TSM0114</t>
  </si>
  <si>
    <t>Sect 3 Q2 BS03</t>
  </si>
  <si>
    <t>Please check that you have entered the numerator and denominator for this Q2 L3 correctly.</t>
  </si>
  <si>
    <t>V_TSM0115</t>
  </si>
  <si>
    <t>Sect 3 Q2 BS04</t>
  </si>
  <si>
    <t>Please check that you have entered the numerator and denominator for this Q2 L4 correctly.</t>
  </si>
  <si>
    <t>V_TSM0116</t>
  </si>
  <si>
    <t>Sect 3 Q2 BS05</t>
  </si>
  <si>
    <t>Please check that you have entered the numerator and denominator for this Q2 L5 correctly.</t>
  </si>
  <si>
    <t>V_TSM0117</t>
  </si>
  <si>
    <t>Please check that you have entered the numerator and denominator for this Q3 L1 correctly.</t>
  </si>
  <si>
    <t>V_TSM0118</t>
  </si>
  <si>
    <t>Sect 3 Q2 NM01 (2)</t>
  </si>
  <si>
    <t>Please check that you have entered the numerator and denominator for this Q3 L2 correctly.</t>
  </si>
  <si>
    <t>V_TSM0119</t>
  </si>
  <si>
    <t>Please check that you have entered the numerators in Q3 L1 and Q3 L2 correctly. We would anticipate the numerator in Q3 L2 to be less than or equal to the numerator in Q3 L1.</t>
  </si>
  <si>
    <t>V_TSM0120</t>
  </si>
  <si>
    <t>Please check that you have entered the numerator and denominator for this Q4 L1 correctly. The numerator cannot be greater than the denominator.</t>
  </si>
  <si>
    <t>V_TSM0121</t>
  </si>
  <si>
    <t>Sect 3 Q4 RP02(1)</t>
  </si>
  <si>
    <t>Please check that you have entered the numerator and denominator for this Q4 L2 correctly. The numerator cannot be greater than the denominator.</t>
  </si>
  <si>
    <t>V_TSM0122</t>
  </si>
  <si>
    <t>Sect 3 Q4 RP02(2)</t>
  </si>
  <si>
    <t>Please check that you have entered the numerator and denominator for this Q4 L3 correctly. The numerator cannot be greater than the denominator.</t>
  </si>
  <si>
    <t>V_TSM0123</t>
  </si>
  <si>
    <t>Please check the denominator reported for RP01. We would expect the RP01 denominator to be less than or equal to the number of dwellings owned (as reported in NM01(1)).</t>
  </si>
  <si>
    <t>V_TSM0124</t>
  </si>
  <si>
    <t>If an entry has been made in Q4L2C3, then Q5a should also have an entry.</t>
  </si>
  <si>
    <t>V_TSM0125</t>
  </si>
  <si>
    <t>Sect 3 Q5b</t>
  </si>
  <si>
    <t>If an entry has been made in Q4L2C3, then Q5b should also have an entry.</t>
  </si>
  <si>
    <t>V_TSM0126</t>
  </si>
  <si>
    <t>If an entry has been made in Q4L3C3, then Q5d should also have an entry.</t>
  </si>
  <si>
    <t>V_TSM0127</t>
  </si>
  <si>
    <t>Sect 3 Q5e</t>
  </si>
  <si>
    <t>If an entry has been made in Q4L3C3, then Q5e should also have an entry.</t>
  </si>
  <si>
    <t>V_TSM0128</t>
  </si>
  <si>
    <t>Sect 3 Q6e</t>
  </si>
  <si>
    <t xml:space="preserve">Q6e is an optional question. We note that you have entered '0'. If you do not want to report the number of responsive repairs that had not been completed please leave this field blank. However, if '0' is the number of responsive repairs that have not been completed at year end then you can ignore this validation. </t>
  </si>
  <si>
    <t>V_TSM0020a</t>
  </si>
  <si>
    <t>Please check that you have entered the numerator and denominator for this Q2 L1 correctly, and that the value for BS01 as reported in section 2 is correct. Calculation should be within 1% of that reported for BS01 in section 2.</t>
  </si>
  <si>
    <t>V_TSM0021a</t>
  </si>
  <si>
    <t>Please check that you have entered the numerator and denominator for this Q2 L2 correctly, and that the value for BS02 as reported in section 2 is correct. Calculation should be within 1% of that reported for BS02 in section 2.</t>
  </si>
  <si>
    <t>V_TSM0022a</t>
  </si>
  <si>
    <t>Please check that you have entered the numerator and denominator for this Q2 L3 correctly, and that the value for BS03 as reported in section 2 is correct. Calculation should be within 1% of that reported for BS03 in section 2.</t>
  </si>
  <si>
    <t>V_TSM0023a</t>
  </si>
  <si>
    <t>Please check that you have entered the numerator and denominator for this Q2 L4 correctly, and that the value for BS04 as reported in section 2 is correct. Calculation should be within 1% of that reported for BS04 in section 2.</t>
  </si>
  <si>
    <t>V_TSM0024a</t>
  </si>
  <si>
    <t>Please check that you have entered the numerator and denominator for this Q2 L5 correctly, and that the value for BS05 as reported in section 2 is correct. Calculation should be within 1% of that reported for BS05 in section 2.</t>
  </si>
  <si>
    <t>V_TSM0129</t>
  </si>
  <si>
    <t>Sect 1a Q1L1 and Q1L3</t>
  </si>
  <si>
    <t>If your response to Q1L1 is "Yes", then the response to Q1L3 cannot also be "Yes"</t>
  </si>
  <si>
    <t>V_TSM0130</t>
  </si>
  <si>
    <t>Sect 1a Q1L2 and Q1L3</t>
  </si>
  <si>
    <t>If your response to Q1L2 is "Yes", then the response to Q1L3 cannot also be "Yes"</t>
  </si>
  <si>
    <t>V_TSM0132</t>
  </si>
  <si>
    <t>Sect 1a Q1L1 and Q2 (Sect 1a + Sect 1b)</t>
  </si>
  <si>
    <t>There is a mismatch between your answers in Section 1a Q1 and Q2 in Sections 1a and 1b. The responses to Q2 should only be "LCRA - section 4" if your response to Section 1a Q1L1 is "Yes".  If your response to Section 1a Q1L1 is "No", then the responses to Q2 cannot be "LCRA - section 4".</t>
  </si>
  <si>
    <t>V_TSM0133</t>
  </si>
  <si>
    <t>Sect 1a Q1L2 and Q2 (Sect 1a + Sect 1b)</t>
  </si>
  <si>
    <t>There is a mismatch between your answers in Section 1a Q1 and Q2 in Sections 1a and 1b. The responses to Q2 should only be "LCHO - section 5" if your response to Section 1a Q1L2 is "Yes".  If your response to Section 1a Q1L2 is "No", then the responses to Q2 cannot be "LCHO - section 5".</t>
  </si>
  <si>
    <t>V_TSM0134</t>
  </si>
  <si>
    <t>Sect 1a Q1L3 and Q2</t>
  </si>
  <si>
    <t>There is a mismatch between your answers in Q1 and Q2. The response to Q2 should only be "Combined - section 6" if your response to Q1L3 is "Yes".  If your response to Q1L3 is "No", then the response to Q2 cannot be "Combined - section 6".</t>
  </si>
  <si>
    <t>V_TSM0135</t>
  </si>
  <si>
    <t>Sect 1a Q5 and Q6</t>
  </si>
  <si>
    <t>The date in Q5 cannot be later than the date in Q6</t>
  </si>
  <si>
    <t>V_TSM0136</t>
  </si>
  <si>
    <t>Sect 1a Q7 and Q7a</t>
  </si>
  <si>
    <t>If your response to Q7 is "Yes" then Q7a must be completed.  If Q7 is "No", please leave Q7a blank.</t>
  </si>
  <si>
    <t>V_TSM0137</t>
  </si>
  <si>
    <t>Sect 1a Q8 and Q8a</t>
  </si>
  <si>
    <t>If your response to Q8 is "Yes" then Q8a must be completed.  If Q8 is "No", please leave Q8a blank.</t>
  </si>
  <si>
    <t>V_TSM0138</t>
  </si>
  <si>
    <t>Sect 1a Q9 and Q9a</t>
  </si>
  <si>
    <t>If your response to Q9 is "No" then Q9a must have one option selected.  If Q9 is "Yes", please leave Q9a blank.</t>
  </si>
  <si>
    <t>V_TSM0139</t>
  </si>
  <si>
    <t>Sect 1a Q10 and Q11</t>
  </si>
  <si>
    <t>Your response to Q11 must be less than or equal to Q10</t>
  </si>
  <si>
    <t>V_TSM0140</t>
  </si>
  <si>
    <t>Sect 1a Q13L7</t>
  </si>
  <si>
    <t>Q13L7 Total sample size achieved must be greater than 0.</t>
  </si>
  <si>
    <t>V_TSM0141</t>
  </si>
  <si>
    <t>Sect 1a Q13L6 and Q13a</t>
  </si>
  <si>
    <t>If you have recorded the use of other methods in Q13L6, please provide details in Q13a. You should also upload a supporting document if necessary. Otherwise, Q13a should be left blank.</t>
  </si>
  <si>
    <t>V_TSM0142</t>
  </si>
  <si>
    <t>Sect 1a Q13L1 and Q14bL1</t>
  </si>
  <si>
    <t>If your response to Q13L1 is greater than 0, a value greater than 0 must be entered in Q14bL1.  If your response to Q13L1 is 0, please enter 0 in Q14bL1.</t>
  </si>
  <si>
    <t>V_TSM0143</t>
  </si>
  <si>
    <t>Sect 1a Q13L2 and Q14bL2</t>
  </si>
  <si>
    <t>If your response to Q13L2 is greater than 0, a value greater than 0 must be entered in Q14bL2. If your response to Q13L2 is 0, please enter 0 in Q14bL2.</t>
  </si>
  <si>
    <t>V_TSM0144</t>
  </si>
  <si>
    <t>Sect 1a Q13L3 and Q14bL3</t>
  </si>
  <si>
    <t>If your response to Q13L3 is greater than 0, a value greater than 0 must be entered in Q14bL3. If your response to Q13L3 is 0, please enter 0 in Q14bL3.</t>
  </si>
  <si>
    <t>V_TSM0145</t>
  </si>
  <si>
    <t>Sect 1a Q13L4 and Q14bL4</t>
  </si>
  <si>
    <t>If your response to Q13L4 is greater than 0, a value greater than 0 must be entered in Q14bL4. If your response to Q13L4 is 0, please enter 0 in Q14L4b.</t>
  </si>
  <si>
    <t>V_TSM0146</t>
  </si>
  <si>
    <t>Sect 1a Q13L5 and Q14bL5</t>
  </si>
  <si>
    <t>If your response to Q13L5 is greater than 0, a value greater than 0 must be entered in Q14bL5. If your response to Q13L5 is 0, please enter 0 in Q14bL5.</t>
  </si>
  <si>
    <t>V_TSM0147</t>
  </si>
  <si>
    <t>Sect 1a Q13L6 and Q14bL6</t>
  </si>
  <si>
    <t>If your response to Q13L6 is greater than 0, a value greater than 0 must be entered in Q14bL6. If your response to Q13L6 is 0, please enter 0 in Q14bL6.</t>
  </si>
  <si>
    <t>V_TSM0149</t>
  </si>
  <si>
    <t>Sect 1a Q15, Q15aL1, Q15aL2 and Q15aL3</t>
  </si>
  <si>
    <t>If your response to Q15 is "Yes" then Q15aL1 must be completed (up to 3 weighting characteristics can be selected - please leave unrequired lines in Q15a blank).  If Q15 is "No", please leave Q15aL1, L2 and L3 blank.</t>
  </si>
  <si>
    <t>V_TSM0164</t>
  </si>
  <si>
    <t>Sect 1a Q10</t>
  </si>
  <si>
    <t>The response to Q10 is expected to be greater than or equal to 1,000.</t>
  </si>
  <si>
    <t>V_TSM0165</t>
  </si>
  <si>
    <t>Please check your response to Q11 and confirm this is the number of tenants who were NOT included in the sample frame due to exceptional circumstances.</t>
  </si>
  <si>
    <t>V_TSM0166</t>
  </si>
  <si>
    <t>Sect 1a Q10, Q11 and Q13L7</t>
  </si>
  <si>
    <t>The total in Q13L7 should not be greater than Q10 minus Q11.</t>
  </si>
  <si>
    <t>V_TSM0167</t>
  </si>
  <si>
    <t>Sect 1a Q14bL1</t>
  </si>
  <si>
    <t>Please check the value entered in Q14bL1 and ensure that you have reported the value as required. The value entered is less than 20%.</t>
  </si>
  <si>
    <t>V_TSM0168</t>
  </si>
  <si>
    <t>Sect 1a Q14bL2</t>
  </si>
  <si>
    <t>Please check the value entered in Q14bL2 and ensure that you have reported the value as required. The value entered is less than 20%.</t>
  </si>
  <si>
    <t>V_TSM0169</t>
  </si>
  <si>
    <t>Sect 1a Q14bL3</t>
  </si>
  <si>
    <t>Please check the value entered in Q14bL3 and ensure that you have reported the value as required. The value entered is less than 20%.</t>
  </si>
  <si>
    <t>V_TSM0170</t>
  </si>
  <si>
    <t>Sect 1a Q14bL4</t>
  </si>
  <si>
    <t>Please check the value entered in Q14bL4 and ensure that you have reported the value as required. The value entered is less than 20%.</t>
  </si>
  <si>
    <t>V_TSM0171</t>
  </si>
  <si>
    <t>Sect 1a Q14bL5</t>
  </si>
  <si>
    <t>Please check the value entered in Q14bL5 and ensure that you have reported the value as required. The value entered is less than 20%.</t>
  </si>
  <si>
    <t>V_TSM0172</t>
  </si>
  <si>
    <t>Sect 1a Q14bL6</t>
  </si>
  <si>
    <t>Please check the value entered in Q14bL6 and ensure that you have reported the value as required. The value entered is less than 20%.</t>
  </si>
  <si>
    <t>V_TSM0173</t>
  </si>
  <si>
    <t>Sect 1a Q16 and Q13</t>
  </si>
  <si>
    <t>Please check your response to Q16, the total number of respondents (unweighted) is greater than the total number of responses reported in Q13.</t>
  </si>
  <si>
    <t>V_TSM0174</t>
  </si>
  <si>
    <t>Sect 1b Q2 and Q10</t>
  </si>
  <si>
    <t>Q10 should be greater than or equal to 1,000.</t>
  </si>
  <si>
    <t>V_TSM0175</t>
  </si>
  <si>
    <t>Sect 1b Q11</t>
  </si>
  <si>
    <t>Please check your response to Q11 and confirm this is the number of tenants who were NOT included in the sample frame due to exceptional circumstances.  We would not expect more than 10% to be excluded.</t>
  </si>
  <si>
    <t>V_TSM0176</t>
  </si>
  <si>
    <t>Sect 1b Q13</t>
  </si>
  <si>
    <t>Q13L7 must be less than or equal to Q10 - Q11.</t>
  </si>
  <si>
    <t>V_TSM0177</t>
  </si>
  <si>
    <t>Sect 1b Q14bL1</t>
  </si>
  <si>
    <t>V_TSM0178</t>
  </si>
  <si>
    <t>Sect 1b Q14bL2</t>
  </si>
  <si>
    <t>V_TSM0179</t>
  </si>
  <si>
    <t>Sect 1b Q14bL3</t>
  </si>
  <si>
    <t>V_TSM0180</t>
  </si>
  <si>
    <t>Sect 1b Q14bL4</t>
  </si>
  <si>
    <t>V_TSM0181</t>
  </si>
  <si>
    <t>Sect 1b Q14bL5</t>
  </si>
  <si>
    <t>V_TSM0182</t>
  </si>
  <si>
    <t>Sect 1b Q14bL6</t>
  </si>
  <si>
    <t>V_TSM0183</t>
  </si>
  <si>
    <t xml:space="preserve">Sect 1b Q16 </t>
  </si>
  <si>
    <t>V_TSM0187</t>
  </si>
  <si>
    <t>Sect 1b Q2</t>
  </si>
  <si>
    <t>Q2 should be completed if both LCRA and LCHO details are being reported. Please leave this question blank if only one stock type or a combined response is being provided.</t>
  </si>
  <si>
    <t>V_TSM0188</t>
  </si>
  <si>
    <t>Sect 1b Q3</t>
  </si>
  <si>
    <t>Q3 should be completed if both LCRA and LCHO details are being reported. Please leave this question blank if only one stock type or a combined response is being provided.</t>
  </si>
  <si>
    <t>V_TSM0189</t>
  </si>
  <si>
    <t>Sect 1b Q4</t>
  </si>
  <si>
    <t>Q4 should be completed if both LCRA and LCHO details are being reported. Please leave this question blank if only one stock type or a combined response is being provided.</t>
  </si>
  <si>
    <t>V_TSM0190</t>
  </si>
  <si>
    <t>Sect 1b Q5</t>
  </si>
  <si>
    <t>Q5 should be completed if both LCRA and LCHO details are being reported. Please leave this question blank if only one stock type or a combined response is being provided.</t>
  </si>
  <si>
    <t>V_TSM0191</t>
  </si>
  <si>
    <t>Sect 1b Q6</t>
  </si>
  <si>
    <t>Q6 should be completed if both LCRA and LCHO details are being reported. Please leave this question blank if only one stock type or a combined response is being provided.</t>
  </si>
  <si>
    <t>V_TSM0192</t>
  </si>
  <si>
    <t>Sect 1b Q7</t>
  </si>
  <si>
    <t>Q7 should be completed if both LCRA and LCHO details are being reported. Please leave this question blank if only one stock type or a combined response is being provided.</t>
  </si>
  <si>
    <t>V_TSM0193</t>
  </si>
  <si>
    <t>Sect 1b Q8</t>
  </si>
  <si>
    <t>Q8 should be completed if both LCRA and LCHO details are being reported. Please leave this question blank if only one stock type or a combined response is being provided.</t>
  </si>
  <si>
    <t>V_TSM0194</t>
  </si>
  <si>
    <t>Sect 1b Q12</t>
  </si>
  <si>
    <t>Q12 should be completed if both LCRA and LCHO details are being reported. Please leave this question blank if only one stock type or a combined response is being provided.</t>
  </si>
  <si>
    <t>V_TSM0195</t>
  </si>
  <si>
    <t>Sect 1b Q2 and Q15</t>
  </si>
  <si>
    <t>If Q2 is populated then Q15 cannot be blank</t>
  </si>
  <si>
    <t>V_TSM0025a</t>
  </si>
  <si>
    <t>Sect 3 Q2 BS01 denominator</t>
  </si>
  <si>
    <t>Please check the denominator reported for BS01. The denominator should be the number of dwellings owned.</t>
  </si>
  <si>
    <t>V_TSM0026a</t>
  </si>
  <si>
    <t>Sect 3 Q2 BS02 denominator</t>
  </si>
  <si>
    <t>Please check the denominator reported for BS02. The denominator should be the number of dwellings owned.</t>
  </si>
  <si>
    <t>V_TSM0027a</t>
  </si>
  <si>
    <t>Sect 3 Q2 BS03 denominator</t>
  </si>
  <si>
    <t>Please check the denominator reported for BS03. The denominator should be the number of dwellings owned.</t>
  </si>
  <si>
    <t>V_TSM0028a</t>
  </si>
  <si>
    <t>Sect 3 Q2 BS04 denominator</t>
  </si>
  <si>
    <t>Please check the denominator reported for BS04. The denominator should be the number of dwellings owned.</t>
  </si>
  <si>
    <t>V_TSM0029a</t>
  </si>
  <si>
    <t>Sect 3 Q2 BS05 denominator</t>
  </si>
  <si>
    <t>Please check the denominator reported for BS05. The denominator should be the number of dwellings owned.</t>
  </si>
  <si>
    <t>V_TSM0033a</t>
  </si>
  <si>
    <t>Sect 4 Q1 CH01(1)</t>
  </si>
  <si>
    <t>Please check that you have entered the numerator and denominator for Q1L1 correctly. The numerator cannot be greater than the denominator.</t>
  </si>
  <si>
    <t>V_TSM0033b</t>
  </si>
  <si>
    <t>Sect 4 Q1 CH02(1)</t>
  </si>
  <si>
    <t>Please check that you have entered the numerator and denominator for Q1L2 correctly. The numerator cannot be greater than the denominator.</t>
  </si>
  <si>
    <t>V_TSM0229</t>
  </si>
  <si>
    <t>Sect 2 Q4a BS01</t>
  </si>
  <si>
    <t>Please check the value entered in Q4a BS01 and ensure that this is the proportion of homes where all required gas safety checks have been carried out.</t>
  </si>
  <si>
    <t>V_TSM0230</t>
  </si>
  <si>
    <t>Sect 2 Q4a BS02</t>
  </si>
  <si>
    <t>Please check the value entered in Q4a BS02 and ensure that this is the proportion of homes where all required fire risk assessments have been carried out.</t>
  </si>
  <si>
    <t>V_TSM0231</t>
  </si>
  <si>
    <t>Sect 2 Q4a BS03</t>
  </si>
  <si>
    <t>Please check the value entered in Q4a BS03 and ensure that this is the proportion of homes where all required asbestos management surveys or re-inspections have been carried out.</t>
  </si>
  <si>
    <t>V_TSM0232</t>
  </si>
  <si>
    <t>Sect 2 Q4a BS04</t>
  </si>
  <si>
    <t>Please check the value entered in Q4a BS04 and ensure that this is the proportion of homes for which all required legionella risk assessments have been carried out.</t>
  </si>
  <si>
    <t>V_TSM0233</t>
  </si>
  <si>
    <t>Sect 2 Q4a BS05</t>
  </si>
  <si>
    <t>Please check the value entered in Q4a BS05 and ensure that this is the proportion of homes where all required communal passenger lift safety checks have been carried out.</t>
  </si>
  <si>
    <t>V_TSM0234</t>
  </si>
  <si>
    <t>Sect 2 Q4b NM01 (1)</t>
  </si>
  <si>
    <t>Please check the value entered in Q4b NM01 (1) and ensure it is entered per 1,000 homes.</t>
  </si>
  <si>
    <t>V_TSM0235</t>
  </si>
  <si>
    <t>Sect 2 Q4b NM01 (2)</t>
  </si>
  <si>
    <t>Please check the value entered in Q4b NM01 (2) and ensure it is entered per 1,000 homes.</t>
  </si>
  <si>
    <t>V_TSM0236</t>
  </si>
  <si>
    <t>We would expect the value reported for NM01(2) to be less than or equal to the value reported for NM01(1).</t>
  </si>
  <si>
    <t>V_TSM0237</t>
  </si>
  <si>
    <t>Sect 2 Q4c RP01</t>
  </si>
  <si>
    <t>Please check the value entered in Q4c RP01. This should be the proportion of homes which do not meet the Decent Homes Standard.</t>
  </si>
  <si>
    <t>V_TSM0238</t>
  </si>
  <si>
    <t>Sect 2 Q4c RP02 (1)</t>
  </si>
  <si>
    <t>Please check the value entered in Q4c RP02 (1). Please ensure this is the proportion of non-emergency repairs completed within the landlord's target timescale.</t>
  </si>
  <si>
    <t>V_TSM0239</t>
  </si>
  <si>
    <t>Sect 2 Q4c RP02 (2)</t>
  </si>
  <si>
    <t>Please check the value entered in Q4c RP02 (2). Please ensure this is the proportion of emergency repairs completed within the landlord's target timescale.</t>
  </si>
  <si>
    <t>V_TSM0240</t>
  </si>
  <si>
    <t>Sect 2 Q4d CH01 (1) LCRA</t>
  </si>
  <si>
    <t>Please check the value entered in Q4d CH01 (1) LCRA and ensure it is entered per 1,000 homes.</t>
  </si>
  <si>
    <t>V_TSM0241</t>
  </si>
  <si>
    <t>Sect 2 Q4d CH01 (1) LCHO</t>
  </si>
  <si>
    <t>Please check the value entered in Q4d CH01 (1) LCHO and ensure it is entered per 1,000 homes.</t>
  </si>
  <si>
    <t>V_TSM0242</t>
  </si>
  <si>
    <t>Sect 2 Q4d CH01 (1) Combined</t>
  </si>
  <si>
    <t>Please check the value entered in Q4d CH01 (1) Combined and ensure it is entered per 1,000 homes.</t>
  </si>
  <si>
    <t>V_TSM0243</t>
  </si>
  <si>
    <t>Sect 2 Q4d CH01 (2) LCRA</t>
  </si>
  <si>
    <t>Please check the value entered in Q4d CH01 (2) LCRA and ensure it is entered per 1,000 homes.</t>
  </si>
  <si>
    <t>V_TSM0244</t>
  </si>
  <si>
    <t>Sect 2 Q4d CH01 (2) LCHO</t>
  </si>
  <si>
    <t>Please check the value entered in Q4d CH01 (2) LCHO and ensure it is entered per 1,000 homes.</t>
  </si>
  <si>
    <t>V_TSM0245</t>
  </si>
  <si>
    <t>Sect 2 Q4d CH01 (2) Combined</t>
  </si>
  <si>
    <t>Please check the value entered in Q4d CH01 (2) Combined and ensure it is entered per 1,000 homes.</t>
  </si>
  <si>
    <t>V_TSM0246</t>
  </si>
  <si>
    <t>Sect 2 Q4d CH02 (1) LCRA</t>
  </si>
  <si>
    <t>Please check the value entered in Q4d CH02 (1) LCRA. Please ensure this is the proportion of stage one complaints responded to within the Housing Ombudsman's Complaint Handling Code timescales.</t>
  </si>
  <si>
    <t>V_TSM0247</t>
  </si>
  <si>
    <t>Sect 2 Q4d CH02 (1) LCHO</t>
  </si>
  <si>
    <t>Please check the value entered in Q4d CH02 (1) LCHO. Please ensure this is the proportion of stage one complaints responded to within the Housing Ombudsman's Complaint Handling Code timescales.</t>
  </si>
  <si>
    <t>V_TSM0248</t>
  </si>
  <si>
    <t>Sect 2 Q4d CH02 (1) Combined</t>
  </si>
  <si>
    <t>Please check the value entered in Q4d CH02 (1) Combined. Please ensure this is the proportion of stage one complaints responded to within the Housing Ombudsman's Complaint Handling Code timescales.</t>
  </si>
  <si>
    <t>V_TSM0249</t>
  </si>
  <si>
    <t>Sect 2 Q4d CH02 (2) LCRA</t>
  </si>
  <si>
    <t>Please check the value entered in Q4d CH02 (2) LCRA. Please ensure this is the proportion of stage two complaints responded to within the Housing Ombudsman's Complaint Handling Code timescales.</t>
  </si>
  <si>
    <t>V_TSM0250</t>
  </si>
  <si>
    <t>Sect 2 Q4d CH02 (2) LCHO</t>
  </si>
  <si>
    <t>Please check the value entered in Q4d CH02 (2) LCHO. Please ensure this is the proportion of stage two complaints responded to within the Housing Ombudsman's Complaint Handling Code timescales.</t>
  </si>
  <si>
    <t>V_TSM0251</t>
  </si>
  <si>
    <t>Sect 2 Q4d CH02 (2) Combined</t>
  </si>
  <si>
    <t>Please check the value entered in Q4d CH02 (2) Combined. Please ensure this is the proportion of stage two complaints responded to within the Housing Ombudsman's Complaint Handling Code timescales.</t>
  </si>
  <si>
    <t>V_TSM0252</t>
  </si>
  <si>
    <t>Sect 2 Q4e TP01 LCRA</t>
  </si>
  <si>
    <t>Please check the value entered in Q4e TP01 LCRA and ensure that you have reported the TSM as per the requirements. The value entered is less than 20%.</t>
  </si>
  <si>
    <t>V_TSM0253</t>
  </si>
  <si>
    <t>Sect 2 Q4e TP01 LCHO</t>
  </si>
  <si>
    <t>Please check the value entered in Q4e TP01 LCHO and ensure that you have reported the TSM as per the requirements. The value entered is less than 20%.</t>
  </si>
  <si>
    <t>V_TSM0254</t>
  </si>
  <si>
    <t>Sect 2 Q4e TP01 Combined</t>
  </si>
  <si>
    <t>Please check the value entered in Q4e TP01 Combined and ensure that you have reported the TSM as per the requirements. The value entered is less than 20%.</t>
  </si>
  <si>
    <t>V_TSM0255</t>
  </si>
  <si>
    <t>Sect 2 Q4e TP02 LCRA</t>
  </si>
  <si>
    <t>Please check the value entered in Q4e TP02 LCRA and ensure that you have reported the TSM as per the requirements. The value entered is less than 20%.</t>
  </si>
  <si>
    <t>V_TSM0256</t>
  </si>
  <si>
    <t>Sect 2 Q4e TP02 Combined</t>
  </si>
  <si>
    <t>Please check the value entered in Q4e TP02 Combined and ensure that you have reported the TSM as per the requirements. The value entered is less than 20%.</t>
  </si>
  <si>
    <t>V_TSM0257</t>
  </si>
  <si>
    <t>Sect 2 Q4e TP03 LCRA</t>
  </si>
  <si>
    <t>Please check the value entered in Q4e TP03 LCRA and ensure that you have reported the TSM as per the requirements. The value entered is less than 20%.</t>
  </si>
  <si>
    <t>V_TSM0258</t>
  </si>
  <si>
    <t>Sect 2 Q4e TP03 Combined</t>
  </si>
  <si>
    <t>Please check the value entered in Q4e TP03 Combined and ensure that you have reported the TSM as per the requirements. The value entered is less than 20%.</t>
  </si>
  <si>
    <t>V_TSM0259</t>
  </si>
  <si>
    <t>Sect 2 Q4e TP04 LCRA</t>
  </si>
  <si>
    <t>Please check the value entered in Q4e TP04 LCRA and ensure that you have reported the TSM as per the requirements. The value entered is less than 20%.</t>
  </si>
  <si>
    <t>V_TSM0260</t>
  </si>
  <si>
    <t>Sect 2 Q4e TP04 Combined</t>
  </si>
  <si>
    <t>Please check the value entered in Q4e TP04 Combined and ensure that you have reported the TSM as per the requirements. The value entered is less than 20%.</t>
  </si>
  <si>
    <t>V_TSM0261</t>
  </si>
  <si>
    <t>Sect 2 Q4e TP05 LCRA</t>
  </si>
  <si>
    <t>Please check the value entered in Q4e TP05 LCRA and ensure that you have reported the TSM as per the requirements. The value entered is less than 20%.</t>
  </si>
  <si>
    <t>V_TSM0262</t>
  </si>
  <si>
    <t>Sect 2 Q4e TP05 LCHO</t>
  </si>
  <si>
    <t>Please check the value entered in Q4e TP05 LCHO and ensure that you have reported the TSM as per the requirements. The value entered is less than 20%.</t>
  </si>
  <si>
    <t>V_TSM0263</t>
  </si>
  <si>
    <t>Sect 2 Q4e TP05 Combined</t>
  </si>
  <si>
    <t>Please check the value entered in Q4e TP05 Combined and ensure that you have reported the TSM as per the requirements. The value entered is less than 20%.</t>
  </si>
  <si>
    <t>V_TSM0264</t>
  </si>
  <si>
    <t>Sect 2 Q4e TP06 LCRA</t>
  </si>
  <si>
    <t>Please check the value entered in Q4e TP06 LCRA and ensure that you have reported the TSM as per the requirements. The value entered is less than 20%.</t>
  </si>
  <si>
    <t>V_TSM0265</t>
  </si>
  <si>
    <t>Sect 2 Q4e TP06 LCHO</t>
  </si>
  <si>
    <t>Please check the value entered in Q4e TP06 LCHO and ensure that you have reported the TSM as per the requirements. The value entered is less than 20%.</t>
  </si>
  <si>
    <t>V_TSM0266</t>
  </si>
  <si>
    <t>Sect 2 Q4e TP06 Combined</t>
  </si>
  <si>
    <t>Please check the value entered in Q4e TP06 Combined and ensure that you have reported the TSM as per the requirements. The value entered is less than 20%.</t>
  </si>
  <si>
    <t>V_TSM0267</t>
  </si>
  <si>
    <t>Sect 2 Q4e TP07 LCRA</t>
  </si>
  <si>
    <t>Please check the value entered in Q4e TP07 LCRA and ensure that you have reported the TSM as per the requirements. The value entered is less than 20%.</t>
  </si>
  <si>
    <t>V_TSM0268</t>
  </si>
  <si>
    <t>Sect 2 Q4e TP07 LCHO</t>
  </si>
  <si>
    <t>Please check the value entered in Q4e TP07 LCHO and ensure that you have reported the TSM as per the requirements. The value entered is less than 20%.</t>
  </si>
  <si>
    <t>V_TSM0269</t>
  </si>
  <si>
    <t>Sect 2 Q4e TP07 Combined</t>
  </si>
  <si>
    <t>Please check the value entered in Q4e TP07 Combined and ensure that you have reported the TSM as per the requirements. The value entered is less than 20%.</t>
  </si>
  <si>
    <t>V_TSM0270</t>
  </si>
  <si>
    <t>Sect 2 Q4e TP08 LCRA</t>
  </si>
  <si>
    <t>Please check the value entered in Q4e TP08 LCRA and ensure that you have reported the TSM as per the requirements. The value entered is less than 20%.</t>
  </si>
  <si>
    <t>V_TSM0271</t>
  </si>
  <si>
    <t>Sect 2 Q4e TP08 LCHO</t>
  </si>
  <si>
    <t>Please check the value entered in Q4e TP08 LCHO and ensure that you have reported the TSM as per the requirements. The value entered is less than 20%.</t>
  </si>
  <si>
    <t>V_TSM0272</t>
  </si>
  <si>
    <t>Sect 2 Q4e TP08 Combined</t>
  </si>
  <si>
    <t>Please check the value entered in Q4e TP08 Combined and ensure that you have reported the TSM as per the requirements. The value entered is less than 20%.</t>
  </si>
  <si>
    <t>V_TSM0273</t>
  </si>
  <si>
    <t>Sect 2 Q4e TP09 LCRA</t>
  </si>
  <si>
    <t>Please check the value entered in Q4e TP09 LCRA and ensure that you have reported the TSM as per the requirements. The value entered is less than 20%.</t>
  </si>
  <si>
    <t>V_TSM0274</t>
  </si>
  <si>
    <t>Sect 2 Q4e TP09 LCHO</t>
  </si>
  <si>
    <t>Please check the value entered in Q4e TP09 LCHO and ensure that you have reported the TSM as per the requirements. The value entered is less than 20%.</t>
  </si>
  <si>
    <t>V_TSM0275</t>
  </si>
  <si>
    <t>Sect 2 Q4e TP09 Combined</t>
  </si>
  <si>
    <t>Please check the value entered in Q4e TP09 Combined and ensure that you have reported the TSM as per the requirements. The value entered is less than 20%.</t>
  </si>
  <si>
    <t>V_TSM0276</t>
  </si>
  <si>
    <t>Sect 2 Q4e TP10 LCRA</t>
  </si>
  <si>
    <t>Please check the value entered in Q4e TP10 LCRA and ensure that you have reported the TSM as per the requirements. The value entered is less than 20%.</t>
  </si>
  <si>
    <t>V_TSM0277</t>
  </si>
  <si>
    <t>Sect 2 Q4e TP10 LCHO</t>
  </si>
  <si>
    <t>Please check the value entered in Q4e TP10 LCHO and ensure that you have reported the TSM as per the requirements. The value entered is less than 20%.</t>
  </si>
  <si>
    <t>V_TSM0278</t>
  </si>
  <si>
    <t>Sect 2 Q4e TP10 Combined</t>
  </si>
  <si>
    <t>Please check the value entered in Q4e TP10 Combined and ensure that you have reported the TSM as per the requirements. The value entered is less than 20%.</t>
  </si>
  <si>
    <t>V_TSM0279</t>
  </si>
  <si>
    <t>Sect 2 Q4e TP11 LCRA</t>
  </si>
  <si>
    <t>Please check the value entered in Q4e TP11 LCRA and ensure that you have reported the TSM as per the requirements. The value entered is less than 20%.</t>
  </si>
  <si>
    <t>V_TSM0280</t>
  </si>
  <si>
    <t>Sect 2 Q4e TP11 LCHO</t>
  </si>
  <si>
    <t>Please check the value entered in Q4e TP11 LCHO and ensure that you have reported the TSM as per the requirements. The value entered is less than 20%.</t>
  </si>
  <si>
    <t>V_TSM0281</t>
  </si>
  <si>
    <t>Sect 2 Q4e TP11 Combined</t>
  </si>
  <si>
    <t>Please check the value entered in Q4e TP11 Combined and ensure that you have reported the TSM as per the requirements. The value entered is less than 20%.</t>
  </si>
  <si>
    <t>V_TSM0282</t>
  </si>
  <si>
    <t>Sect 2 Q4e TP12 LCRA</t>
  </si>
  <si>
    <t>Please check the value entered in Q4e TP12 LCRA and ensure that you have reported the TSM as per the requirements. The value entered is less than 20%.</t>
  </si>
  <si>
    <t>V_TSM0283</t>
  </si>
  <si>
    <t>Sect 2 Q4e TP12 LCHO</t>
  </si>
  <si>
    <t>Please check the value entered in Q4e TP12 LCHO and ensure that you have reported the TSM as per the requirements. The value entered is less than 20%.</t>
  </si>
  <si>
    <t>V_TSM0284</t>
  </si>
  <si>
    <t>Sect 2 Q4e TP12 Combined</t>
  </si>
  <si>
    <t>Please check the value entered in Q4e TP12 Combined and ensure that you have reported the TSM as per the requirements. The value entered is less than 20%.</t>
  </si>
  <si>
    <t>V_TSM0285</t>
  </si>
  <si>
    <t>Sect 1a Q1L1 and Sect 2 Q4d CH01 (1) LCRA</t>
  </si>
  <si>
    <t>Q4d CH01 (1) LCRA must be completed if Section 1a Q1 indicates your are reporting TSMs for LCRA dwellings. Otherwise it should be left blank</t>
  </si>
  <si>
    <t>V_TSM0286</t>
  </si>
  <si>
    <t>Sect 1a Q1L2 and Sect 2 Q4d CH01 (1) LCHO</t>
  </si>
  <si>
    <t>Q4d CH01 (1) LCHO must be completed if Section 1a Q1 indicates your are reporting TSMs for LCHO dwellings. Otherwise it should be left blank</t>
  </si>
  <si>
    <t>V_TSM0287</t>
  </si>
  <si>
    <t>Sect 1a Q1L3 and Sect 2 Q4d CH01 (1) Combined</t>
  </si>
  <si>
    <t>Q4d CH01 (1) Combined must be completed if Section 1a Q1 indicates your are reporting TSMs for LCRA and LCHO dwellings on a combined basis. Otherwise it should be left blank</t>
  </si>
  <si>
    <t>V_TSM0288</t>
  </si>
  <si>
    <t>Sect 1a Q1L1 and Sect 2 Q4d CH01 (2) LCRA</t>
  </si>
  <si>
    <t>Q4d CH01 (2) LCRA must be completed if Section 1a Q1 indicates your are reporting TSMs for LCRA dwellings. Otherwise it should be left blank</t>
  </si>
  <si>
    <t>V_TSM0289</t>
  </si>
  <si>
    <t>Sect 1a Q1L2 and Sect 2 Q4d CH01 (2) LCHO</t>
  </si>
  <si>
    <t>Q4d CH01 (2) LCHO must be completed if Section 1a Q1 indicates your are reporting TSMs for LCHO dwellings. Otherwise it should be left blank</t>
  </si>
  <si>
    <t>V_TSM0290</t>
  </si>
  <si>
    <t>Sect 1a Q1L3 and Sect 2 Q4d CH01 (2) Combined</t>
  </si>
  <si>
    <t>Q4d CH01 (2) Combined must be completed if Section 1a Q1 indicates your are reporting TSMs for LCRA and LCHO dwellings on a combined basis. Otherwise it should be left blank</t>
  </si>
  <si>
    <t>V_TSM0291</t>
  </si>
  <si>
    <t>Sect 1a Q1L1 and Sect 2 Q4d CH02 (1) LCRA</t>
  </si>
  <si>
    <t>Q4d CH02 (1) LCRA must be completed if Section 1a Q1 indicates your are reporting TSMs for LCRA dwellings. Otherwise it should be left blank</t>
  </si>
  <si>
    <t>V_TSM0292</t>
  </si>
  <si>
    <t>Sect 1a Q1L2 and Sect 2 Q4d CH02 (1) LCHO</t>
  </si>
  <si>
    <t>Q4d CH02 (1) LCHO must be completed if Section 1a Q1 indicates your are reporting TSMs for LCHO dwellings. Otherwise it should be left blank</t>
  </si>
  <si>
    <t>V_TSM0293</t>
  </si>
  <si>
    <t>Sect 1a Q1L3 and Sect 2 Q4d CH02 (1) Combined</t>
  </si>
  <si>
    <t>Q4d CH02 (1) Combined must be completed if Section 1a Q1 indicates your are reporting TSMs for LCRA and LCHO dwellings on a combined basis. Otherwise it should be left blank</t>
  </si>
  <si>
    <t>V_TSM0294</t>
  </si>
  <si>
    <t>Sect 1a Q1L1 and Sect 2 Q4d CH02 (2) LCRA</t>
  </si>
  <si>
    <t>Q4d CH02 (2) LCRA must be completed if Section 1a Q1 indicates your are reporting TSMs for LCRA dwellings. Otherwise it should be left blank</t>
  </si>
  <si>
    <t>V_TSM0295</t>
  </si>
  <si>
    <t>Sect 1a Q1L2 and Sect 2 Q4d CH02 (2) LCHO</t>
  </si>
  <si>
    <t>Q4d CH02 (2) LCHO must be completed if Section 1a Q1 indicates your are reporting TSMs for LCHO dwellings. Otherwise it should be left blank</t>
  </si>
  <si>
    <t>V_TSM0296</t>
  </si>
  <si>
    <t>Sect 1a Q1L3 and Sect 2 Q4d CH02 (2) Combined</t>
  </si>
  <si>
    <t>Q4d CH02 (2) Combined must be completed if Section 1a Q1 indicates your are reporting TSMs for LCRA and LCHO dwellings on a combined basis. Otherwise it should be left blank</t>
  </si>
  <si>
    <t>V_TSM0297</t>
  </si>
  <si>
    <t>Sect 1a Q1L1 and Sect 2 Q4e TP01 LCRA</t>
  </si>
  <si>
    <t>Q4e TP01 LCRA must be completed if Section 1a Q1 indicates your are reporting TSMs for LCRA dwellings. Otherwise it should be left blank</t>
  </si>
  <si>
    <t>V_TSM0298</t>
  </si>
  <si>
    <t>Sect 1a Q1L2 and Sect 2 Q4e TP01 LCHO</t>
  </si>
  <si>
    <t>Q4e TP01 LCHO must be completed if Section 1a Q1 indicates your are reporting TSMs for LCHO dwellings. Otherwise it should be left blank</t>
  </si>
  <si>
    <t>V_TSM0299</t>
  </si>
  <si>
    <t>Sect 1a Q1L3 and Sect 2 Q4e TP01 Combined</t>
  </si>
  <si>
    <t>Q4e TP01 Combined must be completed if Section 1a Q1 indicates your are reporting TSMs for LCRA and LCHO dwellings on a combined basis. Otherwise it should be left blank</t>
  </si>
  <si>
    <t>V_TSM0300</t>
  </si>
  <si>
    <t>Sect 1a Q1L1 and Sect 2 Q4e TP02 LCRA</t>
  </si>
  <si>
    <t>Q4e TP02 LCRA must be completed if Section 1a Q1 indicates your are reporting TSMs for LCRA dwellings. Otherwise it should be left blank</t>
  </si>
  <si>
    <t>V_TSM0301</t>
  </si>
  <si>
    <t>Sect 1a Q1L2 and Sect 2 Q4e TP02 Combined</t>
  </si>
  <si>
    <t>Q4e TP02 Combined must be completed if Section 1a Q1 indicates your are reporting TSMs for LCRA and LCHO dwellings on a combined basis. Otherwise it should be left blank</t>
  </si>
  <si>
    <t>V_TSM0302</t>
  </si>
  <si>
    <t>Sect 1a Q1L1 and Sect 2 Q4e TP03 LCRA</t>
  </si>
  <si>
    <t>Q4e TP03 LCRA must be completed if Section 1a Q1 indicates your are reporting TSMs for LCRA dwellings. Otherwise it should be left blank</t>
  </si>
  <si>
    <t>V_TSM0303</t>
  </si>
  <si>
    <t>Sect 1a Q1L3 and Sect 2 Q4e TP03 Combined</t>
  </si>
  <si>
    <t>Q4e TP03 Combined must be completed if Section 1a Q1 indicates your are reporting TSMs for LCRA and LCHO dwellings on a combined basis. Otherwise it should be left blank</t>
  </si>
  <si>
    <t>V_TSM0304</t>
  </si>
  <si>
    <t>Sect 1a Q1L1 and Sect 2 Q4e TP04 LCRA</t>
  </si>
  <si>
    <t>Q4e TP04 LCRA must be completed if Section 1a Q1 indicates your are reporting TSMs for LCRA dwellings. Otherwise it should be left blank</t>
  </si>
  <si>
    <t>V_TSM0305</t>
  </si>
  <si>
    <t>Sect 1a Q1L2 and Sect 2 Q4e TP04 Combined</t>
  </si>
  <si>
    <t>Q4e TP04 Combined must be completed if Section 1a Q1 indicates your are reporting TSMs for LCRA and LCHO dwellings on a combined basis. Otherwise it should be left blank</t>
  </si>
  <si>
    <t>V_TSM0306</t>
  </si>
  <si>
    <t>Sect 1a Q1L1 and Sect 2 Q4e TP05 LCRA</t>
  </si>
  <si>
    <t>Q4e TP05 LCRA must be completed if Section 1a Q1 indicates your are reporting TSMs for LCRA dwellings. Otherwise it should be left blank</t>
  </si>
  <si>
    <t>V_TSM0307</t>
  </si>
  <si>
    <t>Sect 1a Q1L1 and Sect 2 Q4e TP05 LCHO</t>
  </si>
  <si>
    <t>Q4e TP05 LCHO must be completed if Section 1a Q1 indicates your are reporting TSMs for LCHO dwellings. Otherwise it should be left blank</t>
  </si>
  <si>
    <t>V_TSM0308</t>
  </si>
  <si>
    <t>Sect 1a Q1L1 and Sect 2 Q4e TP05 Combined</t>
  </si>
  <si>
    <t>Q4e TP05 Combined must be completed if Section 1a Q1 indicates your are reporting TSMs for LCRA and LCHO dwellings on a combined basis. Otherwise it should be left blank</t>
  </si>
  <si>
    <t>V_TSM0309</t>
  </si>
  <si>
    <t>Sect 1a Q1L1 and Sect 2 Q4e TP06 LCRA</t>
  </si>
  <si>
    <t>Q4e TP06 LCRA must be completed if Section 1a Q1 indicates your are reporting TSMs for LCRA dwellings. Otherwise it should be left blank</t>
  </si>
  <si>
    <t>V_TSM0310</t>
  </si>
  <si>
    <t>Sect 1a Q1L1 and Sect 2 Q4e TP06 LCHO</t>
  </si>
  <si>
    <t>Q4e TP06 LCHO must be completed if Section 1a Q1 indicates your are reporting TSMs for LCHO dwellings. Otherwise it should be left blank</t>
  </si>
  <si>
    <t>V_TSM0311</t>
  </si>
  <si>
    <t>Sect 1a Q1L1 and Sect 2 Q4e TP06 Combined</t>
  </si>
  <si>
    <t>Q4e TP06 Combined must be completed if Section 1a Q1 indicates your are reporting TSMs for LCRA and LCHO dwellings on a combined basis. Otherwise it should be left blank</t>
  </si>
  <si>
    <t>V_TSM0312</t>
  </si>
  <si>
    <t>Sect 1a Q1L1 and Sect 2 Q4e TP07 LCRA</t>
  </si>
  <si>
    <t>Q4e TP07 LCRA must be completed if Section 1a Q1 indicates your are reporting TSMs for LCRA dwellings. Otherwise it should be left blank</t>
  </si>
  <si>
    <t>V_TSM0313</t>
  </si>
  <si>
    <t>Sect 1a Q1L1 and Sect 2 Q4e TP07 LCHO</t>
  </si>
  <si>
    <t>Q4e TP07 LCHO must be completed if Section 1a Q1 indicates your are reporting TSMs for LCHO dwellings. Otherwise it should be left blank</t>
  </si>
  <si>
    <t>V_TSM0314</t>
  </si>
  <si>
    <t>Sect 1a Q1L1 and Sect 2 Q4e TP07 Combined</t>
  </si>
  <si>
    <t>Q4e TP07 Combined must be completed if Section 1a Q1 indicates your are reporting TSMs for LCRA and LCHO dwellings on a combined basis. Otherwise it should be left blank</t>
  </si>
  <si>
    <t>V_TSM0315</t>
  </si>
  <si>
    <t>Sect 1a Q1L1 and Sect 2 Q4e TP08 LCRA</t>
  </si>
  <si>
    <t>Q4e TP08 LCRA must be completed if Section 1a Q1 indicates your are reporting TSMs for LCRA dwellings. Otherwise it should be left blank</t>
  </si>
  <si>
    <t>V_TSM0316</t>
  </si>
  <si>
    <t>Sect 1a Q1L1 and Sect 2 Q4e TP08 LCHO</t>
  </si>
  <si>
    <t>Q4e TP08 LCHO must be completed if Section 1a Q1 indicates your are reporting TSMs for LCHO dwellings. Otherwise it should be left blank</t>
  </si>
  <si>
    <t>V_TSM0317</t>
  </si>
  <si>
    <t>Sect 1a Q1L1 and Sect 2 Q4e TP08 Combined</t>
  </si>
  <si>
    <t>Q4e TP08 Combined must be completed if Section 1a Q1 indicates your are reporting TSMs for LCRA and LCHO dwellings on a combined basis. Otherwise it should be left blank</t>
  </si>
  <si>
    <t>V_TSM0318</t>
  </si>
  <si>
    <t>Sect 1a Q1L1 and Sect 2 Q4e TP09 LCRA</t>
  </si>
  <si>
    <t>Q4e TP09 LCRA must be completed if Section 1a Q1 indicates your are reporting TSMs for LCRA dwellings. Otherwise it should be left blank</t>
  </si>
  <si>
    <t>V_TSM0319</t>
  </si>
  <si>
    <t>Sect 1a Q1L1 and Sect 2 Q4e TP09 LCHO</t>
  </si>
  <si>
    <t>Q4e TP09 LCHO must be completed if Section 1a Q1 indicates your are reporting TSMs for LCHO dwellings. Otherwise it should be left blank</t>
  </si>
  <si>
    <t>V_TSM0320</t>
  </si>
  <si>
    <t>Sect 1a Q1L1 and Sect 2 Q4e TP09 Combined</t>
  </si>
  <si>
    <t>Q4e TP09 Combined must be completed if Section 1a Q1 indicates your are reporting TSMs for LCRA and LCHO dwellings on a combined basis. Otherwise it should be left blank</t>
  </si>
  <si>
    <t>V_TSM0321</t>
  </si>
  <si>
    <t>Sect 1a Q1L1 and Sect 2 Q4e TP10 LCRA</t>
  </si>
  <si>
    <t>Q4e TP10 LCRA must be completed if Section 1a Q1 indicates your are reporting TSMs for LCRA dwellings. Otherwise it should be left blank</t>
  </si>
  <si>
    <t>V_TSM0322</t>
  </si>
  <si>
    <t>Sect 1a Q1L1 and Sect 2 Q4e TP10 LCHO</t>
  </si>
  <si>
    <t>Q4e TP10 LCHO must be completed if Section 1a Q1 indicates your are reporting TSMs for LCHO dwellings. Otherwise it should be left blank</t>
  </si>
  <si>
    <t>V_TSM0323</t>
  </si>
  <si>
    <t>Sect 1a Q1L1 and Sect 2 Q4e TP10 Combined</t>
  </si>
  <si>
    <t>Q4e TP10 Combined must be completed if Section 1a Q1 indicates your are reporting TSMs for LCRA and LCHO dwellings on a combined basis. Otherwise it should be left blank</t>
  </si>
  <si>
    <t>V_TSM0324</t>
  </si>
  <si>
    <t>Sect 1a Q1L1 and Sect 2 Q4e TP11 LCRA</t>
  </si>
  <si>
    <t>Q4e TP11 LCRA must be completed if Section 1a Q1 indicates your are reporting TSMs for LCRA dwellings. Otherwise it should be left blank</t>
  </si>
  <si>
    <t>V_TSM0325</t>
  </si>
  <si>
    <t>Sect 1a Q1L1 and Sect 2 Q4e TP11 LCHO</t>
  </si>
  <si>
    <t>Q4e TP11 LCHO must be completed if Section 1a Q1 indicates your are reporting TSMs for LCHO dwellings. Otherwise it should be left blank</t>
  </si>
  <si>
    <t>V_TSM0326</t>
  </si>
  <si>
    <t>Sect 1a Q1L1 and Sect 2 Q4e TP11 Combined</t>
  </si>
  <si>
    <t>Q4e TP11 Combined must be completed if Section 1a Q1 indicates your are reporting TSMs for LCRA and LCHO dwellings on a combined basis. Otherwise it should be left blank</t>
  </si>
  <si>
    <t>V_TSM0327</t>
  </si>
  <si>
    <t>Sect 1a Q1L1 and Sect 2 Q4e TP12 LCRA</t>
  </si>
  <si>
    <t>Q4e TP12 LCRA must be completed if Section 1a Q1 indicates your are reporting TSMs for LCRA dwellings. Otherwise it should be left blank</t>
  </si>
  <si>
    <t>V_TSM0328</t>
  </si>
  <si>
    <t>Sect 1a Q1L1 and Sect 2 Q4e TP12 LCHO</t>
  </si>
  <si>
    <t>Q4e TP12 LCHO must be completed if Section 1a Q1 indicates your are reporting TSMs for LCHO dwellings. Otherwise it should be left blank</t>
  </si>
  <si>
    <t>V_TSM0329</t>
  </si>
  <si>
    <t>Sect 1a Q1L1 and Sect 2 Q4e TP12 Combined</t>
  </si>
  <si>
    <t>Q4e TP12 Combined must be completed if Section 1a Q1 indicates your are reporting TSMs for LCRA and LCHO dwellings on a combined basis. Otherwise it should be left blank</t>
  </si>
  <si>
    <t>V_TSM0330</t>
  </si>
  <si>
    <t>Sect 4 Q2a</t>
  </si>
  <si>
    <t xml:space="preserve">Q2a is an optional question. We note that you have entered '0'. If you do not want to report the number of stage one complaints resopnded to within the timecales without the use of extensions please leave this field blank. However, if '0' is the number of stage one complaints reponded to then you can ignore this validation. </t>
  </si>
  <si>
    <t>V_TSM0331</t>
  </si>
  <si>
    <t>Sect 4 Q2b</t>
  </si>
  <si>
    <t xml:space="preserve">Q2b is an optional question. We note that you have entered '0'. If you do not want to report the number of stage one complaints resopnded to within the timecales without the use of extensions please leave this field blank. However, if '0' is the number of stage one complaints reponded to then you can ignore this validation. </t>
  </si>
  <si>
    <t>V_TSM0332</t>
  </si>
  <si>
    <t>V_TSM0333</t>
  </si>
  <si>
    <t>V_TSM0334</t>
  </si>
  <si>
    <t>Sect 4 Q4a</t>
  </si>
  <si>
    <t xml:space="preserve">Q4a is an optional question. We note that you have entered '0'. If you do not want to report the number of stage one complaints resopnded to within the timecales without the use of extensions please leave this field blank. However, if '0' is the number of stage one complaints reponded to then you can ignore this validation. </t>
  </si>
  <si>
    <t>V_TSM0335</t>
  </si>
  <si>
    <t>Sect 4 Q4b</t>
  </si>
  <si>
    <t xml:space="preserve">Q4b is an optional question. We note that you have entered '0'. If you do not want to report the number of stage one complaints resopnded to within the timecales without the use of extensions please leave this field blank. However, if '0' is the number of stage one complaints reponded to then you can ignore this validation. </t>
  </si>
  <si>
    <t>V_TSM0336</t>
  </si>
  <si>
    <t>Sect 4 Q5b</t>
  </si>
  <si>
    <t>If your response to Q5a is "No", please provide details of the maximum timescales used in Q5b, otherwise leave Q5b blank.  If you need to bring something to the attention of RSH then please upload a supporting document.</t>
  </si>
  <si>
    <t>V_TSM0337</t>
  </si>
  <si>
    <t>Sect 4 Q1 CH01 (1) denominator</t>
  </si>
  <si>
    <t>Please check the denominator reported for CH01 (1).</t>
  </si>
  <si>
    <t>V_TSM0338</t>
  </si>
  <si>
    <t>Sect 4 Q1 CH02 (1) denominator</t>
  </si>
  <si>
    <t>Please check the denominator reported for CH02 (1). The denominator should be the number of stage one complaints.</t>
  </si>
  <si>
    <t>V_TSM0339</t>
  </si>
  <si>
    <t>Sect 4 Q3 CH01 (2) denominator</t>
  </si>
  <si>
    <t>Please check the denominator reported for CH01 (2). The denominator should be the number of dwellings owned.</t>
  </si>
  <si>
    <t>V_TSM0340</t>
  </si>
  <si>
    <t>Sect 4 Q3 CH02 (2) denominator</t>
  </si>
  <si>
    <t>Please check the denominator reported for CH02 (2). The denominator should be the number of stage two complaints.</t>
  </si>
  <si>
    <t>V_TSM0341</t>
  </si>
  <si>
    <t>Sect 4 Q6 TP01</t>
  </si>
  <si>
    <t>Please check that you have entered the correct values in Section 4 Q6 for TP01 and that the value for TP01 as reported in section 2 Q4e column 1 is also correct.</t>
  </si>
  <si>
    <t>V_TSM0393</t>
  </si>
  <si>
    <t>Sect 4 Q6 TP02</t>
  </si>
  <si>
    <t>Please check that you have entered the correct values in Section 4 Q6 for TP02 and that the value for TP02 as reported in section 2 Q4e column 1 is also correct.</t>
  </si>
  <si>
    <t>V_TSM0394</t>
  </si>
  <si>
    <t>Sect 4 Q6 TP03</t>
  </si>
  <si>
    <t>Please check that you have entered the correct values in Section 4 Q6 for TP03 and that the value for TP03 as reported in section 2 Q4e column 1 is also correct.</t>
  </si>
  <si>
    <t>V_TSM0395</t>
  </si>
  <si>
    <t>Sect 4 Q6 TP04</t>
  </si>
  <si>
    <t>Please check that you have entered the correct values in Section 4 Q6 for TP04 and that the value for TP04 as reported in section 2 Q4e column 1 is also correct.</t>
  </si>
  <si>
    <t>V_TSM0396</t>
  </si>
  <si>
    <t>Sect 4 Q6 TP05</t>
  </si>
  <si>
    <t>Please check that you have entered the correct values in Section 4 Q6 for TP05 and that the value for TP05 as reported in section 2 Q4e column 1 is also correct.</t>
  </si>
  <si>
    <t>V_TSM0397</t>
  </si>
  <si>
    <t>Sect 4 Q6 TP06</t>
  </si>
  <si>
    <t>Please check that you have entered the correct values in Section 4 Q6 for TP06 and that the value for TP06 as reported in section 2 Q4e column 1 is also correct.</t>
  </si>
  <si>
    <t>V_TSM0398</t>
  </si>
  <si>
    <t>Sect 4 Q6 TP07</t>
  </si>
  <si>
    <t>Please check that you have entered the correct values in Section 4 Q6 for TP07 and that the value for TP07 as reported in section 2 Q4e column 1 is also correct.</t>
  </si>
  <si>
    <t>V_TSM0399</t>
  </si>
  <si>
    <t>Sect 4 Q6 TP08</t>
  </si>
  <si>
    <t>Please check that you have entered the correct values in Section 4 Q6 for TP08 and that the value for TP08 as reported in section 2 Q4e column 1 is also correct.</t>
  </si>
  <si>
    <t>V_TSM0400</t>
  </si>
  <si>
    <t>Sect 4 Q6 TP09</t>
  </si>
  <si>
    <t>Please check that you have entered the correct values in Section 4 Q6 for TP09 and that the value for TP09 as reported in section 2 Q4e column 1 is also correct.</t>
  </si>
  <si>
    <t>V_TSM0401</t>
  </si>
  <si>
    <t>Sect 4 Q6 TP10</t>
  </si>
  <si>
    <t>Please check that you have entered the correct values in Section 4 Q6 for TP10 and that the value for TP10 as reported in section 2 Q4e column 1 is also correct.</t>
  </si>
  <si>
    <t>V_TSM0402</t>
  </si>
  <si>
    <t>Sect 4 Q6 TP11</t>
  </si>
  <si>
    <t>Please check that you have entered the correct values in Section 4 Q6 for TP11 and that the value for TP11 as reported in section 2 Q4e column 1 is also correct.</t>
  </si>
  <si>
    <t>V_TSM0403</t>
  </si>
  <si>
    <t>Sect 4 Q6 TP12</t>
  </si>
  <si>
    <t>Please check that you have entered the correct values in Section 4 Q6 for TP12 and that the value for TP12 as reported in section 2 Q4e column 1 is also correct.</t>
  </si>
  <si>
    <t>V_TSM0342</t>
  </si>
  <si>
    <t>Sect 5 Q1 CH01(1)</t>
  </si>
  <si>
    <t>Please check that you have entered the numerator and denominator for this Q1 L1 correctly.</t>
  </si>
  <si>
    <t>V_TSM0343</t>
  </si>
  <si>
    <t>Sect 5 Q1 CH02(1)</t>
  </si>
  <si>
    <t>Please check that you have entered the numerator and denominator for this Q1 L2 correctly.</t>
  </si>
  <si>
    <t>V_TSM0344</t>
  </si>
  <si>
    <t>Sect 5 Q2a</t>
  </si>
  <si>
    <t>V_TSM0345</t>
  </si>
  <si>
    <t>Sect 5 Q2b</t>
  </si>
  <si>
    <t xml:space="preserve">Q2b is an optional question. We note that you have entered '0'. If you do not want to report the number of stage one complaints resopnded to within the timecales with the use of extensions please leave this field blank. However, if '0' is the number of stage one complaints reponded to then you can ignore this validation. </t>
  </si>
  <si>
    <t>V_TSM0346</t>
  </si>
  <si>
    <t>Sect 5 Q3 CH01 (2)</t>
  </si>
  <si>
    <t>V_TSM0347</t>
  </si>
  <si>
    <t>Sect 5 Q3 CH02 (2)</t>
  </si>
  <si>
    <t>V_TSM0348</t>
  </si>
  <si>
    <t>Sect 5 Q4a</t>
  </si>
  <si>
    <t xml:space="preserve">Q4a is an optional question. We note that you have entered '0'. If you do not want to report the number of stage two complaints resopnded to within the timecales without the use of extensions please leave this field blank. However, if '0' is the number of stage two complaints reponded to then you can ignore this validation. </t>
  </si>
  <si>
    <t>V_TSM0349</t>
  </si>
  <si>
    <t>Sect 5 Q4b</t>
  </si>
  <si>
    <t xml:space="preserve">Q4b is an optional question. We note that you have entered '0'. If you do not want to report the number of stage one complaints resopnded to within the timecales with the use of extensions please leave this field blank. However, if '0' is the number of stage two complaints reponded to then you can ignore this validation. </t>
  </si>
  <si>
    <t>V_TSM0350</t>
  </si>
  <si>
    <t>Sect 5 Q5b</t>
  </si>
  <si>
    <t>V_TSM0351</t>
  </si>
  <si>
    <t>Sect 5 Q6 TP09</t>
  </si>
  <si>
    <t>Please check the number of responses you are reporting as answering the filter question. These total to more than the number of total responses you reported in Q13 in section 1a</t>
  </si>
  <si>
    <t>V_TSM0352</t>
  </si>
  <si>
    <t>Please check the number of responses you are reporting as answering the filter question. These total to more than the number of total responses you reported in Q13 in section 1b</t>
  </si>
  <si>
    <t>V_TSM0353</t>
  </si>
  <si>
    <t>Sect 5 Q6 TP10</t>
  </si>
  <si>
    <t>V_TSM0354</t>
  </si>
  <si>
    <t>V_TSM0355</t>
  </si>
  <si>
    <t>Please check the number of responses you are reporting across the response scale for TP09. We would expect these to total the number of respondents reporting 'Yes' to the filter question (L1).</t>
  </si>
  <si>
    <t>V_TSM0356</t>
  </si>
  <si>
    <t>Please check the number of responses you are reporting across the response scale for TP10. We would expect these to total the number of respondents reporting 'Yes' to the filter question (L1).</t>
  </si>
  <si>
    <t>V_TSM0357</t>
  </si>
  <si>
    <t>Sect 5 Q6 TP01</t>
  </si>
  <si>
    <t>Please check the number of responses you are reporting across the response scale (Q6 TP01 Very Satisfied to Very dissatisfied). These total to more than the number of total responses you reported for all survey methods in Q13 in section 1a</t>
  </si>
  <si>
    <t>V_TSM0358</t>
  </si>
  <si>
    <t>Please check the number of responses you are reporting across the response scale (Q6 TP01 Very Satisfied to Very dissatisfied). These total to more than the number of total responses you reported for all survey methods in Q13 in section 1b</t>
  </si>
  <si>
    <t>V_TSM0357a</t>
  </si>
  <si>
    <t>Sect 5 Q6 TP05</t>
  </si>
  <si>
    <t>Please check the number of responses you are reporting across the response scale (Q6 TP05 Very Satisfied to Very dissatisfied). These total to more than the number of total responses you reported for all survey methods in Q13 in section 1a</t>
  </si>
  <si>
    <t>V_TSM0358a</t>
  </si>
  <si>
    <t>Please check the number of responses you are reporting across the response scale (Q6 TP05 Very Satisfied to Very dissatisfied). These total to more than the number of total responses you reported for all survey methods in Q13 in section 1b</t>
  </si>
  <si>
    <t>V_TSM0359</t>
  </si>
  <si>
    <t>Sect 5 Q6 TP06</t>
  </si>
  <si>
    <t>Please check the number of responses you are reporting across the response scale (Q6 TP06 Very Satisfied to Very dissatisfied). These total to more than the number of total responses you reported for all survey methods in Q13 in section 1a</t>
  </si>
  <si>
    <t>V_TSM0360</t>
  </si>
  <si>
    <t>Please check the number of responses you are reporting across the response scale (Q6 TP06 Very Satisfied to Very dissatisfied). These total to more than the number of total responses you reported for all survey methods in Q13 in section 1b</t>
  </si>
  <si>
    <t>V_TSM0361</t>
  </si>
  <si>
    <t>Sect 5 Q6 TP07</t>
  </si>
  <si>
    <t>Please check the number of responses you are reporting across the response scale (Q6 TP07 Very Satisfied to Very dissatisfied). These total to more than the number of total responses you reported for all survey methods in Q13 in section 1a</t>
  </si>
  <si>
    <t>V_TSM0362</t>
  </si>
  <si>
    <t>Please check the number of responses you are reporting across the response scale (Q6 TP07 Very Satisfied to Very dissatisfied). These total to more than the number of total responses you reported for all survey methods in Q13 in section 1b</t>
  </si>
  <si>
    <t>V_TSM0363</t>
  </si>
  <si>
    <t>Sect 5 Q6 TP08</t>
  </si>
  <si>
    <t>Please check the number of responses you are reporting across the response scale (Q6 TP08 Very Satisfied to Very dissatisfied). These total to more than the number of total responses you reported for all survey methods in Q13 in section 1a</t>
  </si>
  <si>
    <t>V_TSM0364</t>
  </si>
  <si>
    <t>Please check the number of responses you are reporting across the response scale (Q6 TP08 Very Satisfied to Very dissatisfied). These total to more than the number of total responses you reported for all survey methods in Q13 in section 1b</t>
  </si>
  <si>
    <t>V_TSM0365</t>
  </si>
  <si>
    <t>Sect 5 Q6 TP11</t>
  </si>
  <si>
    <t>Please check the number of responses you are reporting across the response scale (Q6 TP11 Very Satisfied to Very dissatisfied). These total to more than the number of total responses you reported for all survey methods in Q13 in section 1a</t>
  </si>
  <si>
    <t>V_TSM0366</t>
  </si>
  <si>
    <t>Please check the number of responses you are reporting across the response scale (Q6 TP11 Very Satisfied to Very dissatisfied). These total to more than the number of total responses you reported for all survey methods in Q13 in section 1b</t>
  </si>
  <si>
    <t>V_TSM0367</t>
  </si>
  <si>
    <t>Sect 5 Q6 TP12</t>
  </si>
  <si>
    <t>Please check the number of responses you are reporting across the response scale (Q6 TP12 Very Satisfied to Very dissatisfied). These total to more than the number of total responses you reported for all survey methods in Q13 in section 1a</t>
  </si>
  <si>
    <t>V_TSM0368</t>
  </si>
  <si>
    <t>Please check the number of responses you are reporting across the response scale (Q6 TP12 Very Satisfied to Very dissatisfied). These total to more than the number of total responses you reported for all survey methods in Q13 in section 1b</t>
  </si>
  <si>
    <t>V_TSM0369</t>
  </si>
  <si>
    <t>Sect 5 Q1 CH01 (1)</t>
  </si>
  <si>
    <t>Please check that you have entered the numerator and denominator for this Q1 L1 correctly, and that the value for CH01 (1) as reported in section 2 column 2 is correct.</t>
  </si>
  <si>
    <t>V_TSM0370</t>
  </si>
  <si>
    <t>Sect 5 Q1 CH02 (1)</t>
  </si>
  <si>
    <t>Please check that you have entered the numerator and denominator for this Q1 L2 correctly, and that the value for CH02 (stg1) as reported in section 2 column 2 is correct.</t>
  </si>
  <si>
    <t>V_TSM0371</t>
  </si>
  <si>
    <t>Sect 5 Q1 CH01 (1) denominator</t>
  </si>
  <si>
    <t>V_TSM0372</t>
  </si>
  <si>
    <t>Sect 5 Q1 CH02 (1) denominator</t>
  </si>
  <si>
    <t>V_TSM0404</t>
  </si>
  <si>
    <t>Please check that you have entered the numerator and denominator for this Q3 L1 correctly, and that the value for CH01 (2) as reported in section 2 column 2 is correct.</t>
  </si>
  <si>
    <t>V_TSM0405</t>
  </si>
  <si>
    <t>Please check that you have entered the numerator and denominator for this Q3 L2 correctly, and that the value for CH02 (2) as reported in section 2 column 2 is correct.</t>
  </si>
  <si>
    <t>V_TSM0373</t>
  </si>
  <si>
    <t>Sect 5 Q3 CH01 (2) denominator</t>
  </si>
  <si>
    <t>V_TSM0374</t>
  </si>
  <si>
    <t>Sect 5 Q3 CH02 (2) denominator</t>
  </si>
  <si>
    <t>V_TSM0375</t>
  </si>
  <si>
    <t>Please check that you have entered the correct values in Section 5 Q6 for TP01 and that the value for TP01 as reported in section 2 Q4e column 2 is also correct.</t>
  </si>
  <si>
    <t>V_TSM0376</t>
  </si>
  <si>
    <t>Please check that you have entered the correct values in Section 5 Q6 for TP05 and that the value for TP05 as reported in section 2 Q4e column 2 is also correct.</t>
  </si>
  <si>
    <t>V_TSM0377</t>
  </si>
  <si>
    <t>Please check that you have entered the correct values in Section 5 Q6 for TP06 and that the value for TP06 as reported in section 2 Q4e column 2 is also correct.</t>
  </si>
  <si>
    <t>V_TSM0378</t>
  </si>
  <si>
    <t>Please check that you have entered the correct values in Section 5 Q6 for TP07 and that the value for TP07 as reported in section 2 Q4e column 2 is also correct.</t>
  </si>
  <si>
    <t>V_TSM0379</t>
  </si>
  <si>
    <t>Please check that you have entered the correct values in Section 5 Q6 for TP08 and that the value for TP08 as reported in section 2 Q4e column 2 is also correct.</t>
  </si>
  <si>
    <t>V_TSM0380</t>
  </si>
  <si>
    <t>Please check that you have entered the correct values in Section 5 Q6 for TP09 and that the value for TP09 as reported in section 2 Q4e column 2 is also correct.</t>
  </si>
  <si>
    <t>V_TSM0381</t>
  </si>
  <si>
    <t>Please check that you have entered the correct values in Section 5 Q6 for TP10 and that the value for TP10 as reported in section 2 Q4e column 2 is also correct.</t>
  </si>
  <si>
    <t>V_TSM0382</t>
  </si>
  <si>
    <t>Please check that you have entered the correct values in Section 5 Q6 for TP11 and that the value for TP11 as reported in section 2 Q4e column 2 is also correct.</t>
  </si>
  <si>
    <t>V_TSM0383</t>
  </si>
  <si>
    <t>Please check that you have entered the correct values in Section 5 Q6 for TP12 and that the value for TP12 as reported in section 2 Q4e column 2 is also correct.</t>
  </si>
  <si>
    <t>V_TSM0384</t>
  </si>
  <si>
    <t>Sect 6 Q1 CH01(1)</t>
  </si>
  <si>
    <t>Please check that you have entered the numerator and denominator for this Q1 L1 calculation correctly.</t>
  </si>
  <si>
    <t>V_TSM0385</t>
  </si>
  <si>
    <t>Sect 6 Q1 CH02(1)</t>
  </si>
  <si>
    <t>V_TSM0386</t>
  </si>
  <si>
    <t>Sect 6 Q2a</t>
  </si>
  <si>
    <t>V_TSM0387</t>
  </si>
  <si>
    <t>Sect 6 Q2b</t>
  </si>
  <si>
    <t xml:space="preserve">Q2a is an optional question. We note that you have entered '0'. If you do not want to report the number of stage one complaints resopnded to within the timecales with the use of extensions please leave this field blank. However, if '0' is the number of stage one complaints reponded to then you can ignore this validation. </t>
  </si>
  <si>
    <t>V_TSM0388</t>
  </si>
  <si>
    <t>Sect 6 Q3 CH01 (2)</t>
  </si>
  <si>
    <t>V_TSM0389</t>
  </si>
  <si>
    <t>Sect 6 Q3 CH02 (2)</t>
  </si>
  <si>
    <t>V_TSM0390</t>
  </si>
  <si>
    <t>Sect 6 Q4a</t>
  </si>
  <si>
    <t>V_TSM0391</t>
  </si>
  <si>
    <t>Sect 6 Q4b</t>
  </si>
  <si>
    <t>V_TSM0392</t>
  </si>
  <si>
    <t>Sect 6 Q5b</t>
  </si>
  <si>
    <t>V_TSM0406</t>
  </si>
  <si>
    <t>Sect 6 Q1 CH01 (1)</t>
  </si>
  <si>
    <t>Please check that you have entered the numerator and denominator for this Q1 L1 correctly, and that the value for CH01 (1) as reported in section 2 column 3 is correct.</t>
  </si>
  <si>
    <t>V_TSM0407</t>
  </si>
  <si>
    <t>Sect 6 Q1 CH02 (1)</t>
  </si>
  <si>
    <t>Please check that you have entered the numerator and denominator for this Q1 L2 correctly, and that the value for CH02 (stg1) as reported in section 2 column 3 is correct.</t>
  </si>
  <si>
    <t>V_TSM0408</t>
  </si>
  <si>
    <t>Sect 6 Q1 CH01 (1) denominator</t>
  </si>
  <si>
    <t>V_TSM0409</t>
  </si>
  <si>
    <t>Sect 6 Q1 CH02 (1) denominator</t>
  </si>
  <si>
    <t>V_TSM0410</t>
  </si>
  <si>
    <t>Please check that you have entered the numerator and denominator for this Q3 L1 correctly, and that the value for CH01 (2) as reported in section 2 column 3 is correct.</t>
  </si>
  <si>
    <t>V_TSM0411</t>
  </si>
  <si>
    <t>Sect 6 Q1 CH02 (2)</t>
  </si>
  <si>
    <t>Please check that you have entered the numerator and denominator for this Q3 L2 correctly, and that the value for CH02 (stg2) as reported in section 2 column 3 is correct.</t>
  </si>
  <si>
    <t>V_TSM0412</t>
  </si>
  <si>
    <t>Sect 6 Q3 CH01 (2) denominator</t>
  </si>
  <si>
    <t>V_TSM0413</t>
  </si>
  <si>
    <t>Sect 6 Q3 CH02 (2) denominator</t>
  </si>
  <si>
    <t>V_TSM0414</t>
  </si>
  <si>
    <t>Sect 6 Q6 TP01</t>
  </si>
  <si>
    <t>Please check that you have entered the correct values in Section 6 Q6 for TP01 and that the value for TP01 as reported in section 2 Q4e column 3 is also correct.</t>
  </si>
  <si>
    <t>V_TSM0415</t>
  </si>
  <si>
    <t>Sect 6 Q6 TP02</t>
  </si>
  <si>
    <t>Please check that you have entered the correct values in Section 6 Q6 for TP02 and that the value for TP02 as reported in section 2 Q4e column 3 is also correct.</t>
  </si>
  <si>
    <t>V_TSM0416</t>
  </si>
  <si>
    <t>Sect 6 Q6 TP03</t>
  </si>
  <si>
    <t>Please check that you have entered the correct values in Section 6 Q6 for TP03 and that the value for TP03 as reported in section 2 Q4e column 3 is also correct.</t>
  </si>
  <si>
    <t>V_TSM0417</t>
  </si>
  <si>
    <t>Sect 6 Q6 TP04</t>
  </si>
  <si>
    <t>Please check that you have entered the correct values in Section 6 Q6 for TP04 and that the value for TP04 as reported in section 2 Q4e column 3 is also correct.</t>
  </si>
  <si>
    <t>V_TSM0418</t>
  </si>
  <si>
    <t>Sect 6 Q6 TP05</t>
  </si>
  <si>
    <t>Please check that you have entered the correct values in Section 6 Q6 for TP05 and that the value for TP05 as reported in section 2 Q4e column 3 is also correct.</t>
  </si>
  <si>
    <t>V_TSM0419</t>
  </si>
  <si>
    <t>Sect 6 Q6 TP06</t>
  </si>
  <si>
    <t>Please check that you have entered the correct values in Section 6 Q6 for TP06 and that the value for TP06 as reported in section 2 Q4e column 3 is also correct.</t>
  </si>
  <si>
    <t>V_TSM0420</t>
  </si>
  <si>
    <t>Sect 6 Q6 TP07</t>
  </si>
  <si>
    <t>Please check that you have entered the correct values in Section 6 Q6 for TP07 and that the value for TP07 as reported in section 2 Q4e column 3 is also correct.</t>
  </si>
  <si>
    <t>V_TSM0421</t>
  </si>
  <si>
    <t>Sect 6 Q6 TP08</t>
  </si>
  <si>
    <t>Please check that you have entered the correct values in Section 6 Q6 for TP08 and that the value for TP08 as reported in section 2 Q4e column 3 is also correct.</t>
  </si>
  <si>
    <t>V_TSM0422</t>
  </si>
  <si>
    <t>Sect 6 Q6 TP09</t>
  </si>
  <si>
    <t>Please check that you have entered the correct values in Section 6 Q6 for TP09 and that the value for TP09 as reported in section 2 Q4e column 3 is also correct.</t>
  </si>
  <si>
    <t>V_TSM0423</t>
  </si>
  <si>
    <t>Sect 6 Q6 TP10</t>
  </si>
  <si>
    <t>Please check that you have entered the correct values in Section 6 Q6 for TP10 and that the value for TP10 as reported in section 2 Q4e column 3 is also correct.</t>
  </si>
  <si>
    <t>V_TSM0424</t>
  </si>
  <si>
    <t>Sect 6 Q6 TP11</t>
  </si>
  <si>
    <t>Please check that you have entered the correct values in Section 6 Q6 for TP11 and that the value for TP11 as reported in section 2 Q4e column 3 is also correct.</t>
  </si>
  <si>
    <t>V_TSM0425</t>
  </si>
  <si>
    <t>Sect 6 Q6 TP12</t>
  </si>
  <si>
    <t>Please check that you have entered the correct values in Section 6 Q6 for TP12 and that the value for TP12 as reported in section 2 Q4e column 3 is also correct.</t>
  </si>
  <si>
    <t>V_TSM0426</t>
  </si>
  <si>
    <t>Please check the number of responses you are reporting across the response scale for TP02. We would expect these to total the number of respondents reporting 'Yes' to the filter question (L1).</t>
  </si>
  <si>
    <t>V_TSM0427</t>
  </si>
  <si>
    <t>Please check the number of responses you are reporting across the response scale for TP03. We would expect these to total the number of respondents reporting 'Yes' to the filter question (L1).</t>
  </si>
  <si>
    <t>V_TSM0428</t>
  </si>
  <si>
    <t>V_TSM0429</t>
  </si>
  <si>
    <t>V_TSM0430</t>
  </si>
  <si>
    <t>Sect 4 Q6 TP01 and Sect 1a Q13</t>
  </si>
  <si>
    <t>V_TSM0431</t>
  </si>
  <si>
    <t>Sect 4 Q6 TP04 and Sect 1a Q13</t>
  </si>
  <si>
    <t>Please check the number of responses you are reporting across the response scale (Q6 TP04 Very Satisfied to Very dissatisfied). These total to more than the number of total responses you reported for all survey methods in Q13 in section 1a</t>
  </si>
  <si>
    <t>V_TSM0432</t>
  </si>
  <si>
    <t>Sect 4 Q6 TP05 and Sect 1a Q13</t>
  </si>
  <si>
    <t>V_TSM0433</t>
  </si>
  <si>
    <t>Sect 4 Q6 TP06 and Sect 1a Q13</t>
  </si>
  <si>
    <t>V_TSM0434</t>
  </si>
  <si>
    <t>Sect 4 Q6 TP07 and Sect 1a Q13</t>
  </si>
  <si>
    <t>V_TSM0435</t>
  </si>
  <si>
    <t>Sect 4 Q6 TP08 and Sect 1a Q13</t>
  </si>
  <si>
    <t>V_TSM0436</t>
  </si>
  <si>
    <t>Sect 4 Q6 TP11 and Sect 1a Q13</t>
  </si>
  <si>
    <t>V_TSM0437</t>
  </si>
  <si>
    <t>Sect 4 Q6 TP12 and Sect 1a Q13</t>
  </si>
  <si>
    <t>V_TSM0438</t>
  </si>
  <si>
    <t>Sect 4 Q6 TP01 and Sect 1b Q13</t>
  </si>
  <si>
    <t>V_TSM0439</t>
  </si>
  <si>
    <t>Sect 4 Q6 TP04 and Sect 1b Q13</t>
  </si>
  <si>
    <t>Please check the number of responses you are reporting across the response scale (Q6 TP04 Very Satisfied to Very dissatisfied). These total to more than the number of total responses you reported for all survey methods in Q13 in section 1b</t>
  </si>
  <si>
    <t>V_TSM0440</t>
  </si>
  <si>
    <t>Sect 4 Q6 TP05 and Sect 1b Q13</t>
  </si>
  <si>
    <t>V_TSM0441</t>
  </si>
  <si>
    <t>Sect 4 Q6 TP06 and Sect 1b Q13</t>
  </si>
  <si>
    <t>V_TSM0442</t>
  </si>
  <si>
    <t>Sect 4 Q6 TP07 and Sect 1b Q13</t>
  </si>
  <si>
    <t>V_TSM0443</t>
  </si>
  <si>
    <t>Sect 4 Q6 TP08 and Sect 1b Q13</t>
  </si>
  <si>
    <t>V_TSM0444</t>
  </si>
  <si>
    <t>Sect 4 Q6 TP11 and Sect 1b Q13</t>
  </si>
  <si>
    <t>V_TSM0445</t>
  </si>
  <si>
    <t>Sect 4 Q6 TP12 and Sect 1b Q13</t>
  </si>
  <si>
    <t>V_TSM0446</t>
  </si>
  <si>
    <t>Sect 6 Q6 TP02 and Sect 1a Q13</t>
  </si>
  <si>
    <t>V_TSM0447</t>
  </si>
  <si>
    <t>Sect 6 Q6 TP02 and Sect 1b Q13</t>
  </si>
  <si>
    <t>V_TSM0448</t>
  </si>
  <si>
    <t>Sect 6 Q6 TP03 and Sect 1a Q13</t>
  </si>
  <si>
    <t>V_TSM0449</t>
  </si>
  <si>
    <t>Sect 6 Q6 TP03 and Sect 1b Q13</t>
  </si>
  <si>
    <t>V_TSM0450</t>
  </si>
  <si>
    <t>Sect 6 Q6 TP09 and Sect 1a Q13</t>
  </si>
  <si>
    <t>V_TSM0451</t>
  </si>
  <si>
    <t>Sect 6 Q6 TP09 and Sect 1b Q13</t>
  </si>
  <si>
    <t>V_TSM0452</t>
  </si>
  <si>
    <t>Sect 6 Q6 TP10 and Sect 1a Q13</t>
  </si>
  <si>
    <t>V_TSM0453</t>
  </si>
  <si>
    <t>Sect 6 Q6 TP10 and Sect 1b Q13</t>
  </si>
  <si>
    <t>V_TSM0454</t>
  </si>
  <si>
    <t>Sect Q6 TP02</t>
  </si>
  <si>
    <t>V_TSM0455</t>
  </si>
  <si>
    <t>Sect Q6 TP03</t>
  </si>
  <si>
    <t>V_TSM0456</t>
  </si>
  <si>
    <t>Sect Q6 TP09</t>
  </si>
  <si>
    <t>V_TSM0457</t>
  </si>
  <si>
    <t>Sect Q6 TP10</t>
  </si>
  <si>
    <t>V_TSM0458</t>
  </si>
  <si>
    <t>Sect 6 TP01 and Sect 1a Q13</t>
  </si>
  <si>
    <t>V_TSM0459</t>
  </si>
  <si>
    <t>Sect 6 TP04 and Sect 1a Q13</t>
  </si>
  <si>
    <t>V_TSM0460</t>
  </si>
  <si>
    <t>Sect 6 TP05 and Sect 1a Q13</t>
  </si>
  <si>
    <t>V_TSM0461</t>
  </si>
  <si>
    <t>Sect 6 TP06 and Sect 1a Q13</t>
  </si>
  <si>
    <t>V_TSM0462</t>
  </si>
  <si>
    <t>Sect 6 TP07 and Sect 1a Q13</t>
  </si>
  <si>
    <t>V_TSM0463</t>
  </si>
  <si>
    <t>Sect 6 TP08 and Sect 1a Q13</t>
  </si>
  <si>
    <t>V_TSM0464</t>
  </si>
  <si>
    <t>Sect 6 TP11 and Sect 1a Q13</t>
  </si>
  <si>
    <t>V_TSM0465</t>
  </si>
  <si>
    <t>Sect 6 TP12 and Sect 1a Q13</t>
  </si>
  <si>
    <t>V_TSM0466</t>
  </si>
  <si>
    <t>Sect 6 TP01 and Sect 1b Q13</t>
  </si>
  <si>
    <t>V_TSM0467</t>
  </si>
  <si>
    <t>Sect 6 TP04 and Sect 1b Q13</t>
  </si>
  <si>
    <t>V_TSM0468</t>
  </si>
  <si>
    <t>Sect 6 TP05 and Sect 1b Q13</t>
  </si>
  <si>
    <t>V_TSM0469</t>
  </si>
  <si>
    <t>Sect 6 TP06 and Sect 1b Q13</t>
  </si>
  <si>
    <t>V_TSM0470</t>
  </si>
  <si>
    <t>Sect 6 TP07 and Sect 1b Q13</t>
  </si>
  <si>
    <t>V_TSM0471</t>
  </si>
  <si>
    <t>Sect 6 TP08 and Sect 1b Q13</t>
  </si>
  <si>
    <t>V_TSM0472</t>
  </si>
  <si>
    <t>Sect 6 TP11 and Sect 1b Q13</t>
  </si>
  <si>
    <t>V_TSM0473</t>
  </si>
  <si>
    <t>Sect 6 TP12 and Sect 1b Q13</t>
  </si>
  <si>
    <t>V_TSM0474</t>
  </si>
  <si>
    <t>Sect 4 Q6 TP02 and Sect 1a Q13</t>
  </si>
  <si>
    <t>V_TSM0475</t>
  </si>
  <si>
    <t>Sect 4 Q6 TP02 and Sect 1b Q13</t>
  </si>
  <si>
    <t>V_TSM0476</t>
  </si>
  <si>
    <t>Sect 4 Q6 TP03 and Sect 1a Q13</t>
  </si>
  <si>
    <t>V_TSM0477</t>
  </si>
  <si>
    <t>Sect 4 Q6 TP03 and Sect 1b Q13</t>
  </si>
  <si>
    <t>V_TSM0478</t>
  </si>
  <si>
    <t>Sect 4 Q6 TP09 and Sect 1a Q13</t>
  </si>
  <si>
    <t>V_TSM0479</t>
  </si>
  <si>
    <t>Sect 4 Q6 TP09 and Sect 1b Q13</t>
  </si>
  <si>
    <t>V_TSM0480</t>
  </si>
  <si>
    <t>Sect 4 Q6 TP10 and Sect 1a Q13</t>
  </si>
  <si>
    <t>V_TSM0481</t>
  </si>
  <si>
    <t>Sect 4 Q6 TP10 and Sect 1b Q13</t>
  </si>
  <si>
    <t>V_TSM0482</t>
  </si>
  <si>
    <t>Sect 3 Q2 NM01 (1)</t>
  </si>
  <si>
    <t>Please check the denominator reported for NM01(1). The denominator should be the number of dwellings owned.</t>
  </si>
  <si>
    <t>V_TSM0483</t>
  </si>
  <si>
    <t>Please check the denominator reported for NM01(2). The denominator should be the number of dwellings owned.</t>
  </si>
  <si>
    <t>V_TSM0484</t>
  </si>
  <si>
    <t>Please check the denominator reported for RP01.</t>
  </si>
  <si>
    <t>V_TSM0485</t>
  </si>
  <si>
    <t>Sect 1a Q5</t>
  </si>
  <si>
    <t>The date in Q5 cannot be earlier than 01/04/2023.</t>
  </si>
  <si>
    <t>V_TSM0486</t>
  </si>
  <si>
    <t>Sect 1b Q2 and Q5</t>
  </si>
  <si>
    <t>If Q2 is populated, then the date in Q5 cannot be earlier than 01/04/2023.</t>
  </si>
  <si>
    <t>V_TSM0487</t>
  </si>
  <si>
    <t>Sect 1a Q2 and Sect 1b Q2</t>
  </si>
  <si>
    <t>The response to Sect 1a Q2 cannot be the same as Sect 1b Q2.</t>
  </si>
  <si>
    <t>V_TSM0488</t>
  </si>
  <si>
    <t>Sect 1b Q2 and Q5 and Q6</t>
  </si>
  <si>
    <t>If Q2 is populated, then Q5 cannot be later than Q6.</t>
  </si>
  <si>
    <t>V_TSM0489</t>
  </si>
  <si>
    <t>Sect 1b Q2 and Q13L7</t>
  </si>
  <si>
    <t>The total in Q13L7 must be greater than 0.</t>
  </si>
  <si>
    <t>V_TSM0490</t>
  </si>
  <si>
    <t>Sect 1b Q13L1 and Q14bL1</t>
  </si>
  <si>
    <t>V_TSM0491</t>
  </si>
  <si>
    <t>Sect 1b Q13L2 and Q14bL2</t>
  </si>
  <si>
    <t>V_TSM0492</t>
  </si>
  <si>
    <t>Sect 1b Q13L3 and Q14bL3</t>
  </si>
  <si>
    <t>V_TSM0493</t>
  </si>
  <si>
    <t>Sect 1b Q13L4 and Q14bL4</t>
  </si>
  <si>
    <t>V_TSM0494</t>
  </si>
  <si>
    <t>Sect 1b Q13L5 and Q14bL5</t>
  </si>
  <si>
    <t>V_TSM0495</t>
  </si>
  <si>
    <t>Sect 1b Q13L6 and Q14bL6</t>
  </si>
  <si>
    <t>V_TSM0496</t>
  </si>
  <si>
    <t>If Section 1b Q2 is populated, then Q10 cannot be blank. If Section1b Q2 is not populated, then Q10 must be left blank.</t>
  </si>
  <si>
    <t>V_TSM0497</t>
  </si>
  <si>
    <t>Sect 1b Q2 and Q11</t>
  </si>
  <si>
    <t>If Section 1b Q2 is populated, then Q11 cannot be blank. If Section 1b Q2 is not populated, then Q11 must be left blank.</t>
  </si>
  <si>
    <t>V_TSM0498</t>
  </si>
  <si>
    <t>Sect 1a Q6</t>
  </si>
  <si>
    <t>The date in Q6 cannot be later than 31/03/2024.</t>
  </si>
  <si>
    <t>V_TSM0499</t>
  </si>
  <si>
    <t>Sect 1a Q14a and Q15</t>
  </si>
  <si>
    <t>If Q14a is "weighted", then Q15 cannot be "No".</t>
  </si>
  <si>
    <t>V_TSM0500</t>
  </si>
  <si>
    <t>Sect 1b Q14a and Q15</t>
  </si>
  <si>
    <t>V_TSM0516</t>
  </si>
  <si>
    <t>Sect 1b Q2 and Q6</t>
  </si>
  <si>
    <t>If Q2 is populated, then the date in Q6 cannot be later than 31/03/2024.</t>
  </si>
  <si>
    <t>V_TSM0517</t>
  </si>
  <si>
    <t>Sect 3 Q5b and Q5c</t>
  </si>
  <si>
    <t>If Q5b is "yes", then Q5c should also have an entry</t>
  </si>
  <si>
    <t>V_TSM0518</t>
  </si>
  <si>
    <t>Sect 3 Q5e and Q5f</t>
  </si>
  <si>
    <t>If Q5e is "yes", then Q5f should also have an entry</t>
  </si>
  <si>
    <t>V_TSM0519</t>
  </si>
  <si>
    <t>Sect 1a Q15b</t>
  </si>
  <si>
    <t>Sect 1a Q15b must be completed if "Other" has been selected for any line in Q15a. Otherwise, this field should be left blank.</t>
  </si>
  <si>
    <t>V_TSM0520</t>
  </si>
  <si>
    <t>Sect 1b Q15b</t>
  </si>
  <si>
    <t>Sect 1b Q15b must be completed if "Other" has been selected for any line in Q15a. Otherwise, this field should be left blank.</t>
  </si>
  <si>
    <t>V_TSM0521</t>
  </si>
  <si>
    <t>Sect 1a Q15a Lines 1 and 2</t>
  </si>
  <si>
    <t>You have reported the same weighting factor in Sect 1a Q15a Line 1 and Sect 1a Q15a Line 2. Each weighting factor should only be reported once.</t>
  </si>
  <si>
    <t>V_TSM0522</t>
  </si>
  <si>
    <t>Sect 1a Q15a Lines 1 and 3</t>
  </si>
  <si>
    <t>You have reported the same weighting factor in Sect 1a Q15a Line 1 and Sect 1a Q15a Line 3. Each weighting factor should only be reported once.</t>
  </si>
  <si>
    <t>V_TSM0523</t>
  </si>
  <si>
    <t>Sect 1a Q15a Lines 2 and 3</t>
  </si>
  <si>
    <t>You have reported the same weighting factor in Sect 1a Q15a Line 2 and Sect 1a Q15a Line 3. Each weighting factor should only be reported once.</t>
  </si>
  <si>
    <t>V_TSM0524</t>
  </si>
  <si>
    <t>Sect 1b Q15a Lines 1 and 2</t>
  </si>
  <si>
    <t>You have reported the same weighting factor in Sect 1b Q15a Line 1 and Sect 1b Q15a Line 2. Each weighting factor should only be reported once.</t>
  </si>
  <si>
    <t>V_TSM0525</t>
  </si>
  <si>
    <t>Sect 1b Q15a Lines 1 and 3</t>
  </si>
  <si>
    <t>You have reported the same weighting factor in Sect 1b Q15a Line 1 and Sect 1b Q15a Line 3. Each weighting factor should only be reported once.</t>
  </si>
  <si>
    <t>V_TSM0526</t>
  </si>
  <si>
    <t>Sect 1b Q15a Lines 2 and 3</t>
  </si>
  <si>
    <t>You have reported the same weighting factor in Sect 1b Q15a Line 2 and Sect 1b Q15a Line 3. Each weighting factor should only be reported once.</t>
  </si>
  <si>
    <t>V_TSM0527</t>
  </si>
  <si>
    <t>Sect 1a Q15a Line 2</t>
  </si>
  <si>
    <t>You have recorded an entry in Sect 1a Q15a Line 2 but have left Q15a Line 1 blank. Weighting fields should be completed sequentially and fields that are not required left blank.</t>
  </si>
  <si>
    <t>V_TSM0528</t>
  </si>
  <si>
    <t>Sect 1a Q15a Line 3</t>
  </si>
  <si>
    <t>You have recorded an entry in Sect 1a Q15a Line 3 but have left Q15a Line 2 blank. Weighting fields should be completed sequentially and fields that are not required left blank.</t>
  </si>
  <si>
    <t>V_TSM0529</t>
  </si>
  <si>
    <t>Sect 1b Q15a Line 2</t>
  </si>
  <si>
    <t>You have recorded an entry in Sect 1b Q15a Line 2 but have left Q15a Line 1 blank. Weighting fields should be completed sequentially and fields that are not required left blank.</t>
  </si>
  <si>
    <t>V_TSM0530</t>
  </si>
  <si>
    <t>Sect 1b Q15a Line 3</t>
  </si>
  <si>
    <t>You have recorded an entry in Sect 1b Q15a Line 3 but have left Q15a Line 2 blank. Weighting fields should be completed sequentially and fields that are not required left blank.</t>
  </si>
  <si>
    <t>V_TSM0531</t>
  </si>
  <si>
    <t>Sect 1b Q13L6 and Q13a</t>
  </si>
  <si>
    <t>V_TSM0532</t>
  </si>
  <si>
    <t>Sect 1b Q13L7 and Q16</t>
  </si>
  <si>
    <t>The sum of Section 1b Q16 lines 1 to 5 should not exceed Q13 L7</t>
  </si>
  <si>
    <t>V_TSM0533</t>
  </si>
  <si>
    <t>Sect 1a/1b Q2 and Sect 4 TP01 and Sect 1a/1b Q13</t>
  </si>
  <si>
    <t>Please check your response numbers for TP01. The total number of responses for TP01 is below what we might expect for this Tenant Perception Measure. We understand that additional responses such as unprompted 'don't know' responses or where the respondent skipped or otherwise refused to answer may account for this. If this is the case we do not need any further information.</t>
  </si>
  <si>
    <t>V_TSM0534</t>
  </si>
  <si>
    <t>Sect 1a/1b Q2 and Sect 4 TP02 and Sect 1a/1b Q13</t>
  </si>
  <si>
    <t>Please check your response numbers for TP02. The total number of responses for TP02 is below what we might expect for this Tenant Perception Measure. We understand that additional responses such as unprompted 'don't know' responses or where the respondent skipped or otherwise refused to answer may account for this. If this is the case we do not need any further information.</t>
  </si>
  <si>
    <t>V_TSM0535</t>
  </si>
  <si>
    <t>Sect 1a/1b Q2 and Sect 4 TP03 and Sect 1a/1b Q13</t>
  </si>
  <si>
    <t>Please check your response numbers for TP03. The total number of responses for TP03 is below what we might expect for this Tenant Perception Measure. We understand that additional responses such as unprompted 'don't know' responses or where the respondent skipped or otherwise refused to answer may account for this. If this is the case we do not need any further information.</t>
  </si>
  <si>
    <t>V_TSM0536</t>
  </si>
  <si>
    <t>Sect 1a/1b Q2 and Sect 4 TP04 and Sect 1a/1b Q13</t>
  </si>
  <si>
    <t>Please check your response numbers for TP04. The total number of responses for TP04 is below what we might expect for this Tenant Perception Measure. We understand that additional responses such as unprompted 'don't know' responses or where the respondent skipped or otherwise refused to answer may account for this. If this is the case we do not need any further information.</t>
  </si>
  <si>
    <t>V_TSM0537</t>
  </si>
  <si>
    <t>Sect 1a/1b Q2 and Sect 4 TP05 and Sect 1a/1b Q13</t>
  </si>
  <si>
    <t>Please check your response numbers for TP05. The total number of responses for TP05 is below what we might expect for this Tenant Perception Measure. We understand that additional responses such as unprompted 'don't know' responses or where the respondent skipped or otherwise refused to answer may account for this. If this is the case we do not need any further information.</t>
  </si>
  <si>
    <t>V_TSM0538</t>
  </si>
  <si>
    <t>Sect 1a/1b Q2 and Sect 4 TP06 and Sect 1a/1b Q13</t>
  </si>
  <si>
    <t>Please check your response numbers for TP06. The total number of responses for TP06 is below what we might expect for this Tenant Perception Measure. We understand that additional responses such as unprompted 'don't know' responses or where the respondent skipped or otherwise refused to answer may account for this. If this is the case we do not need any further information.</t>
  </si>
  <si>
    <t>V_TSM0539</t>
  </si>
  <si>
    <t>Sect 1a/1b Q2 and Sect 4 TP07 and Sect 1a/1b Q13</t>
  </si>
  <si>
    <t>Please check your response numbers for TP07. The total number of responses for TP07 is below what we might expect for this Tenant Perception Measure. We understand that additional responses such as unprompted 'don't know' responses or where the respondent skipped or otherwise refused to answer may account for this. If this is the case we do not need any further information.</t>
  </si>
  <si>
    <t>V_TSM0540</t>
  </si>
  <si>
    <t>Sect 1a/1b Q2 and Sect 4 TP08 and Sect 1a/1b Q13</t>
  </si>
  <si>
    <t>Please check your response numbers for TP08. The total number of responses for TP08 is below what we might expect for this Tenant Perception Measure. We understand that additional responses such as unprompted 'don't know' responses or where the respondent skipped or otherwise refused to answer may account for this. If this is the case we do not need any further information.</t>
  </si>
  <si>
    <t>V_TSM0541</t>
  </si>
  <si>
    <t>Sect 1a/1b Q2 and Sect 4 TP09 and Sect 1a/1b Q13</t>
  </si>
  <si>
    <t>Please check your response numbers for TP09. The total number of responses for TP09 is below what we might expect for this Tenant Perception Measure. We understand that additional responses such as unprompted 'don't know' responses or where the respondent skipped or otherwise refused to answer may account for this. If this is the case we do not need any further information.</t>
  </si>
  <si>
    <t>V_TSM0543</t>
  </si>
  <si>
    <t>Sect 1a/1b Q2 and Sect 4 TP11 and Sect 1a/1b Q13</t>
  </si>
  <si>
    <t>Please check your response numbers for TP11. The total number of responses for TP11 is below what we might expect for this Tenant Perception Measure. We understand that additional responses such as unprompted 'don't know' responses or where the respondent skipped or otherwise refused to answer may account for this. If this is the case we do not need any further information.</t>
  </si>
  <si>
    <t>V_TSM0544</t>
  </si>
  <si>
    <t>Sect 1a/1b Q2 and Sect 4 TP12 and Sect 1a/1b Q13</t>
  </si>
  <si>
    <t>Please check your response numbers for TP12. The total number of responses for TP12 is below what we might expect for this Tenant Perception Measure. We understand that additional responses such as unprompted 'don't know' responses or where the respondent skipped or otherwise refused to answer may account for this. If this is the case we do not need any further information.</t>
  </si>
  <si>
    <t>V_TSM0545</t>
  </si>
  <si>
    <t>Sect 1a/1b Q2 and Sect 5 TP01 and Sect 1a/1b Q13</t>
  </si>
  <si>
    <t>V_TSM0546</t>
  </si>
  <si>
    <t>Sect 1a/1b Q2 and Sect 5 TP05 and Sect 1a/1b Q13</t>
  </si>
  <si>
    <t>V_TSM0547</t>
  </si>
  <si>
    <t>Sect 1a/1b Q2 and Sect 5 TP06 and Sect 1a/1b Q13</t>
  </si>
  <si>
    <t>V_TSM0548</t>
  </si>
  <si>
    <t>Sect 1a/1b Q2 and Sect 5 TP07 and Sect 1a/1b Q13</t>
  </si>
  <si>
    <t>V_TSM0549</t>
  </si>
  <si>
    <t>Sect 1a/1b Q2 and Sect 5 TP08 and Sect 1a/1b Q13</t>
  </si>
  <si>
    <t>V_TSM0550</t>
  </si>
  <si>
    <t>Sect 1a/1b Q2 and Sect 5 TP09 and Sect 1a/1b Q13</t>
  </si>
  <si>
    <t>V_TSM0552</t>
  </si>
  <si>
    <t>Sect 1a/1b Q2 and Sect 5 TP11 and Sect 1a/1b Q13</t>
  </si>
  <si>
    <t>V_TSM0553</t>
  </si>
  <si>
    <t>Sect 1a/1b Q2 and Sect 5 TP12 and Sect 1a/1b Q13</t>
  </si>
  <si>
    <t>V_TSM0554</t>
  </si>
  <si>
    <t>Sect 1a/1b Q2 and Sect 6 TP01 and Sect 1a/1b Q13</t>
  </si>
  <si>
    <t>V_TSM0555</t>
  </si>
  <si>
    <t>Sect 1a/1b Q2 and Sect 6 TP02 and Sect 1a/1b Q13</t>
  </si>
  <si>
    <t>V_TSM0556</t>
  </si>
  <si>
    <t>Sect 1a/1b Q2 and Sect 6 TP03 and Sect 1a/1b Q13</t>
  </si>
  <si>
    <t>V_TSM0557</t>
  </si>
  <si>
    <t>Sect 1a/1b Q2 and Sect 6 TP04 and Sect 1a/1b Q13</t>
  </si>
  <si>
    <t>V_TSM0558</t>
  </si>
  <si>
    <t>Sect 1a/1b Q2 and Sect 6 TP05 and Sect 1a/1b Q13</t>
  </si>
  <si>
    <t>V_TSM0559</t>
  </si>
  <si>
    <t>Sect 1a/1b Q2 and Sect 6 TP06 and Sect 1a/1b Q13</t>
  </si>
  <si>
    <t>V_TSM0560</t>
  </si>
  <si>
    <t>Sect 1a/1b Q2 and Sect 6 TP07 and Sect 1a/1b Q13</t>
  </si>
  <si>
    <t>V_TSM0561</t>
  </si>
  <si>
    <t>Sect 1a/1b Q2 and Sect 6 TP08 and Sect 1a/1b Q13</t>
  </si>
  <si>
    <t>V_TSM0562</t>
  </si>
  <si>
    <t>Sect 1a/1b Q2 and Sect 6 TP09 and Sect 1a/1b Q13</t>
  </si>
  <si>
    <t>V_TSM0564</t>
  </si>
  <si>
    <t>Sect 1a/1b Q2 and Sect 6 TP11 and Sect 1a/1b Q13</t>
  </si>
  <si>
    <t>V_TSM0565</t>
  </si>
  <si>
    <t>Sect 1a/1b Q2 and Sect 6 TP12 and Sect 1a/1b Q13</t>
  </si>
  <si>
    <t>V_TSM0566</t>
  </si>
  <si>
    <t>Sect 2 Q4a L1 C3 range</t>
  </si>
  <si>
    <t>The value entered for Section 2 Q4a Line 1, Column 3 must be between 0 and 100.</t>
  </si>
  <si>
    <t>V_TSM0567</t>
  </si>
  <si>
    <t>Sect 2 Q4a L2 C3 range</t>
  </si>
  <si>
    <t>The value entered for Section 2 Q4a Line 2, Column 3 must be between 0 and 100.</t>
  </si>
  <si>
    <t>V_TSM0568</t>
  </si>
  <si>
    <t>Sect 2 Q4a L3 C3 range</t>
  </si>
  <si>
    <t>The value entered for Section 2 Q4a Line 3, Column 3 must be between 0 and 100.</t>
  </si>
  <si>
    <t>V_TSM0569</t>
  </si>
  <si>
    <t>Sect 2 Q4a L4 C3 range</t>
  </si>
  <si>
    <t>The value entered for Section 2 Q4a Line 4, Column 3 must be between 0 and 100.</t>
  </si>
  <si>
    <t>V_TSM0570</t>
  </si>
  <si>
    <t>Sect 2 Q4a L5 C3 range</t>
  </si>
  <si>
    <t>The value entered for Section 2 Q4a Line 5, Column 3 must be between 0 and 100.</t>
  </si>
  <si>
    <t>V_TSM0571</t>
  </si>
  <si>
    <t>Sect 2 Q4b L2</t>
  </si>
  <si>
    <t>The value entered for Section 2 Q4b Line 2 must be less than or equal to the value in Section 2 Q4b Line 1</t>
  </si>
  <si>
    <t>V_TSM0572</t>
  </si>
  <si>
    <t>Sect 2 Q4c L1 C1 range</t>
  </si>
  <si>
    <t>The value entered for Section 2 Q4c Line 1, Column 1 must be between 0 and 100.</t>
  </si>
  <si>
    <t>V_TSM0573</t>
  </si>
  <si>
    <t>Sect 2 Q4c L2 C1 range</t>
  </si>
  <si>
    <t>The value entered for Section 2 Q4c Line 2, Column 1 must be between 0 and 100.</t>
  </si>
  <si>
    <t>V_TSM0574</t>
  </si>
  <si>
    <t>Sect 2 Q4c L3 C1 range</t>
  </si>
  <si>
    <t>The value entered for Section 2 Q4c Line 3, Column 3 must be between 0 and 100.</t>
  </si>
  <si>
    <t>V_TSM0575</t>
  </si>
  <si>
    <t>Sect 2 Q4d L3 C1 range</t>
  </si>
  <si>
    <t>The value entered for Section 2 Q4d Line 3, Column 1 must be between 0 and 100.</t>
  </si>
  <si>
    <t>V_TSM0576</t>
  </si>
  <si>
    <t>Sect 2 Q4d L3 C2 range</t>
  </si>
  <si>
    <t>The value entered for Section 2 Q4d Line 3, Column 2 must be between 0 and 100.</t>
  </si>
  <si>
    <t>V_TSM0577</t>
  </si>
  <si>
    <t>Sect 2 Q4d L3 C3 range</t>
  </si>
  <si>
    <t>The value entered for Section 2 Q4d Line 3, Column 3 must be between 0 and 100.</t>
  </si>
  <si>
    <t>V_TSM0578</t>
  </si>
  <si>
    <t>Sect 2 Q4d L4 C1 range</t>
  </si>
  <si>
    <t>The value entered for Section 2 Q4d Line 4, Column 1 must be between 0 and 100.</t>
  </si>
  <si>
    <t>V_TSM0579</t>
  </si>
  <si>
    <t>Sect 2 Q4d L4 C2 range</t>
  </si>
  <si>
    <t>The value entered for Section 2 Q4d Line 4, Column 2 must be between 0 and 100.</t>
  </si>
  <si>
    <t>V_TSM0580</t>
  </si>
  <si>
    <t>Sect 2 Q4d L4 C3 range</t>
  </si>
  <si>
    <t>The value entered for Section 2 Q4d Line 4, Column 3 must be between 0 and 100.</t>
  </si>
  <si>
    <t>V_TSM0581</t>
  </si>
  <si>
    <t>Sect 2 Q4e L1 C1 range</t>
  </si>
  <si>
    <t>The value entered for Section 2 Q4e Line 1 (TP01), Column 1 must be between 0 and 100.</t>
  </si>
  <si>
    <t>V_TSM0582</t>
  </si>
  <si>
    <t>Sect 2 Q4e L1 C2 range</t>
  </si>
  <si>
    <t>The value entered for Section 2 Q4e Line 1 (TP01), Column 2 must be between 0 and 100.</t>
  </si>
  <si>
    <t>V_TSM0583</t>
  </si>
  <si>
    <t>Sect 2 Q4e L1 C3 range</t>
  </si>
  <si>
    <t>The value entered for Section 2 Q4e Line 1 (TP01), Column 3 must be between 0 and 100.</t>
  </si>
  <si>
    <t>V_TSM0584</t>
  </si>
  <si>
    <t>Sect 2 Q4e L2 C1 range</t>
  </si>
  <si>
    <t>The value entered for Section 2 Q4e Line 2 (TP02), Column 1 must be between 0 and 100.</t>
  </si>
  <si>
    <t>V_TSM0585</t>
  </si>
  <si>
    <t>Sect 2 Q4e L2 C3 range</t>
  </si>
  <si>
    <t>The value entered for Section 2 Q4e Line 2 (TP02), Column 3 must be between 0 and 100.</t>
  </si>
  <si>
    <t>V_TSM0586</t>
  </si>
  <si>
    <t>Sect 2 Q4e L3 C1 range</t>
  </si>
  <si>
    <t>The value entered for Section 2 Q4e Line 3 (TP03), Column 1 must be between 0 and 100.</t>
  </si>
  <si>
    <t>V_TSM0587</t>
  </si>
  <si>
    <t>Sect 2 Q4e L3 C3 range</t>
  </si>
  <si>
    <t>The value entered for Section 2 Q4e Line 3 (TP03), Column 3 must be between 0 and 100.</t>
  </si>
  <si>
    <t>V_TSM0588</t>
  </si>
  <si>
    <t>Sect 2 Q4e L4 C1 range</t>
  </si>
  <si>
    <t>The value entered for Section 2 Q4e Line 4 (TP04), Column 1 must be between 0 and 100.</t>
  </si>
  <si>
    <t>V_TSM0589</t>
  </si>
  <si>
    <t>Sect 2 Q4e L4 C3 range</t>
  </si>
  <si>
    <t>The value entered for Section 2 Q4e Line 4 (TP04), Column 3 must be between 0 and 100.</t>
  </si>
  <si>
    <t>V_TSM0590</t>
  </si>
  <si>
    <t>Sect 2 Q4e L5 C1 range</t>
  </si>
  <si>
    <t>The value entered for Section 2 Q4e Line 5 (TP05), Column 1 must be between 0 and 100.</t>
  </si>
  <si>
    <t>V_TSM0591</t>
  </si>
  <si>
    <t>Sect 2 Q4e L5 C2 range</t>
  </si>
  <si>
    <t>The value entered for Section 2 Q4e Line 5 (TP05), Column 2 must be between 0 and 100.</t>
  </si>
  <si>
    <t>V_TSM0592</t>
  </si>
  <si>
    <t>Sect 2 Q4e L5 C3 range</t>
  </si>
  <si>
    <t>The value entered for Section 2 Q4e Line 5 (TP05), Column 3 must be between 0 and 100.</t>
  </si>
  <si>
    <t>V_TSM0593</t>
  </si>
  <si>
    <t>Sect 2 Q4e L6 C1 range</t>
  </si>
  <si>
    <t>The value entered for Section 2 Q4e Line 6 (TP06), Column 1 must be between 0 and 100.</t>
  </si>
  <si>
    <t>V_TSM0594</t>
  </si>
  <si>
    <t>Sect 2 Q4e L6 C2 range</t>
  </si>
  <si>
    <t>The value entered for Section 2 Q4e Line 6 (TP06), Column 2 must be between 0 and 100.</t>
  </si>
  <si>
    <t>V_TSM0595</t>
  </si>
  <si>
    <t>Sect 2 Q4e L6 C3 range</t>
  </si>
  <si>
    <t>The value entered for Section 2 Q4e Line 6 (TP06), Column 3 must be between 0 and 100.</t>
  </si>
  <si>
    <t>V_TSM0596</t>
  </si>
  <si>
    <t>Sect 2 Q4e L7 C1 range</t>
  </si>
  <si>
    <t>The value entered for Section 2 Q4e Line 7 (TP07), Column 1 must be between 0 and 100.</t>
  </si>
  <si>
    <t>V_TSM0597</t>
  </si>
  <si>
    <t>Sect 2 Q4e L7 C2 range</t>
  </si>
  <si>
    <t>The value entered for Section 2 Q4e Line 7 (TP07), Column 2 must be between 0 and 100.</t>
  </si>
  <si>
    <t>V_TSM0598</t>
  </si>
  <si>
    <t>Sect 2 Q4e L7 C3 range</t>
  </si>
  <si>
    <t>The value entered for Section 2 Q4e Line 7 (TP07), Column 3 must be between 0 and 100.</t>
  </si>
  <si>
    <t>V_TSM0599</t>
  </si>
  <si>
    <t>Sect 2 Q4e L8 C1 range</t>
  </si>
  <si>
    <t>The value entered for Section 2 Q4e Line 8 (TP08), Column 1 must be between 0 and 100.</t>
  </si>
  <si>
    <t>V_TSM0600</t>
  </si>
  <si>
    <t>Sect 2 Q4e L8 C2 range</t>
  </si>
  <si>
    <t>The value entered for Section 2 Q4e Line 8 (TP08), Column 2 must be between 0 and 100.</t>
  </si>
  <si>
    <t>V_TSM0601</t>
  </si>
  <si>
    <t>Sect 2 Q4e L8 C3 range</t>
  </si>
  <si>
    <t>The value entered for Section 2 Q4e Line 8 (TP08), Column 3 must be between 0 and 100.</t>
  </si>
  <si>
    <t>V_TSM0602</t>
  </si>
  <si>
    <t>Sect 2 Q4e L9 C1 range</t>
  </si>
  <si>
    <t>The value entered for Section 2 Q4e Line 9 (TP09), Column 1 must be between 0 and 100.</t>
  </si>
  <si>
    <t>V_TSM0603</t>
  </si>
  <si>
    <t>Sect 2 Q4e L9 C2 range</t>
  </si>
  <si>
    <t>The value entered for Section 2 Q4e Line 9 (TP09), Column 2 must be between 0 and 100.</t>
  </si>
  <si>
    <t>V_TSM0604</t>
  </si>
  <si>
    <t>Sect 2 Q4e L9 C3 range</t>
  </si>
  <si>
    <t>The value entered for Section 2 Q4e Line 9 (TP09), Column 3 must be between 0 and 100.</t>
  </si>
  <si>
    <t>V_TSM0605</t>
  </si>
  <si>
    <t>Sect 2 Q4e L10 C1 range</t>
  </si>
  <si>
    <t>The value entered for Section 2 Q4e Line 10 (TP010), Column 1 must be between 0 and 100.</t>
  </si>
  <si>
    <t>V_TSM0606</t>
  </si>
  <si>
    <t>Sect 2 Q4e L10 C2 range</t>
  </si>
  <si>
    <t>The value entered for Section 2 Q4e Line 10 (TP010), Column 2 must be between 0 and 100.</t>
  </si>
  <si>
    <t>V_TSM0607</t>
  </si>
  <si>
    <t>Sect 2 Q4e L10 C3 range</t>
  </si>
  <si>
    <t>The value entered for Section 2 Q4e Line 10 (TP010), Column 3 must be between 0 and 100.</t>
  </si>
  <si>
    <t>V_TSM0608</t>
  </si>
  <si>
    <t>Sect 2 Q4e L11 C1 range</t>
  </si>
  <si>
    <t>The value entered for Section 2 Q4e Line 11 (TP011), Column 1 must be between 0 and 100.</t>
  </si>
  <si>
    <t>V_TSM0609</t>
  </si>
  <si>
    <t>Sect 2 Q4e L11 C2 range</t>
  </si>
  <si>
    <t>The value entered for Section 2 Q4e Line 11 (TP011), Column 2 must be between 0 and 100.</t>
  </si>
  <si>
    <t>V_TSM0610</t>
  </si>
  <si>
    <t>Sect 2 Q4e L11 C3 range</t>
  </si>
  <si>
    <t>The value entered for Section 2 Q4e Line 11 (TP011), Column 3 must be between 0 and 100.</t>
  </si>
  <si>
    <t>V_TSM0611</t>
  </si>
  <si>
    <t>Sect 2 Q4e L12 C1 range</t>
  </si>
  <si>
    <t>The value entered for Section 2 Q4e Line 12 (TP012), Column 1 must be between 0 and 100.</t>
  </si>
  <si>
    <t>V_TSM0612</t>
  </si>
  <si>
    <t>Sect 2 Q4e L12 C2 range</t>
  </si>
  <si>
    <t>The value entered for Section 2 Q4e Line 12 (TP012), Column 2 must be between 0 and 100.</t>
  </si>
  <si>
    <t>V_TSM0613</t>
  </si>
  <si>
    <t>Sect 2 Q4e L12 C3 range</t>
  </si>
  <si>
    <t>The value entered for Section 2 Q4e Line 12 (TP012), Column 3 must be between 0 and 100.</t>
  </si>
  <si>
    <t>V_TSM0614</t>
  </si>
  <si>
    <t>Sect 3 Q3 L2 C2</t>
  </si>
  <si>
    <t>The value entered for Section 3 Q3 Line 2, Column 2 must be less than or equal to the value in Section 3 Q3 Line 1, Column 2.</t>
  </si>
  <si>
    <t>V_TSM0615</t>
  </si>
  <si>
    <t>Sect 3 Q3 L2 C3</t>
  </si>
  <si>
    <t>The value entered for Section 3 Q3 Line 2, Column 3 must be less than or equal to the value in Section 3 Q3 Line 1, Column 3.</t>
  </si>
  <si>
    <t>V_TSM0616</t>
  </si>
  <si>
    <t>Sect 3 Q1b Confirm upload of supporting document</t>
  </si>
  <si>
    <t>If the response to Sect 3 Q1a is 'No', then please complete Sect 3 Q1b. If the response to Q1a is 'Yes', then leave Q1b blank.</t>
  </si>
  <si>
    <t>V_TSM0617</t>
  </si>
  <si>
    <t>Sect 2 Q1 and Q2a</t>
  </si>
  <si>
    <t>Section 2 Q2a must be completed if Q1 is Yes. Otherwise this question must be left blank.</t>
  </si>
  <si>
    <t>V_TSM0618</t>
  </si>
  <si>
    <t>Sect 2 Q1 and Q2b</t>
  </si>
  <si>
    <t>Section 2 Q2b must be completed if Q1 is Yes. Otherwise this question must be left blank.</t>
  </si>
  <si>
    <t>V_TSM0619</t>
  </si>
  <si>
    <t>Sect 2 Q2bi</t>
  </si>
  <si>
    <t>Section 2 Q2bi must be completed if Q2b is Yes. Otherwise this question must be left blank.</t>
  </si>
  <si>
    <t>V_TSM0620</t>
  </si>
  <si>
    <t>Sect 2 Q2c</t>
  </si>
  <si>
    <t>Section 2 Q2c must be completed if Q2b is No. Otherwise this question must be left blank.</t>
  </si>
  <si>
    <t>V_TSM0621</t>
  </si>
  <si>
    <t>Sect 2 Q2ci</t>
  </si>
  <si>
    <t>Section 2 Q2ci must be completed if Q2b is No. Otherwise this question must be left blank.</t>
  </si>
  <si>
    <t>V_TSM0622</t>
  </si>
  <si>
    <t>Sect 2 Q1 and Q3a</t>
  </si>
  <si>
    <t>Section 2 Q3a must be completed if Q1 is No. Otherwise this question must be left blank.</t>
  </si>
  <si>
    <t>V_TSM0623</t>
  </si>
  <si>
    <t>Sect 2 Q1 and Q3b</t>
  </si>
  <si>
    <t>Section 2 Q3b must be completed if Q1 is No. Otherwise this question must be left blank.</t>
  </si>
  <si>
    <t>V_TSM0624</t>
  </si>
  <si>
    <t>Sect 2 Q3bi</t>
  </si>
  <si>
    <t>Section 2 Q3bi must be completed if Q3b is Yes. Otherwise this question must be left blank.</t>
  </si>
  <si>
    <t>V_TSM0625</t>
  </si>
  <si>
    <t>Sect 2 Q3bii</t>
  </si>
  <si>
    <t>Section 2 Q3bii must be completed if Q3b is Yes. Otherwise this question must be left blank.</t>
  </si>
  <si>
    <t>V_TSM0626</t>
  </si>
  <si>
    <t>Sect 2 Q3c</t>
  </si>
  <si>
    <t>Section 2 Q3c must be completed if Q3b is No. Otherwise this question must be left blank.</t>
  </si>
  <si>
    <t>V_TSM0627</t>
  </si>
  <si>
    <t>Sect 2 Q3ci</t>
  </si>
  <si>
    <t>Section 2 Q3ci must be completed if Q3b is No. Otherwise this question must be left blank.</t>
  </si>
  <si>
    <t>V_TSM0628</t>
  </si>
  <si>
    <t>The value reported in Sect 3 Q2 BS01 is less than 95%. Please check this figure prior to submission and upload any supporting information you would like the RSH to consider in relation to your reported BS01 TSM</t>
  </si>
  <si>
    <t>V_TSM0629</t>
  </si>
  <si>
    <t>The value reported in Sect 3 Q2 BS02 is less than 95%. Please check this figure prior to submission and upload any supporting information you would like the RSH to consider in relation to your reported BS02 TSM</t>
  </si>
  <si>
    <t>V_TSM0630</t>
  </si>
  <si>
    <t>The value reported in Sect 3 Q2 BS03 is less than 95%. Please check this figure prior to submission and upload any supporting information you would like the RSH to consider in relation to your reported BS03 TSM</t>
  </si>
  <si>
    <t>V_TSM0631</t>
  </si>
  <si>
    <t>The value reported in Sect 3 Q2 BS04 is less than 95%. Please check this figure prior to submission and upload any supporting information you would like the RSH to consider in relation to your reported BS04 TSM</t>
  </si>
  <si>
    <t>V_TSM0632</t>
  </si>
  <si>
    <t>The value reported in Sect 3 Q2 BS05 is less than 95%. Please check this figure prior to submission and upload any supporting information you would like the RSH to consider in relation to your reported BS05 TSM</t>
  </si>
  <si>
    <t>V_TSM0633</t>
  </si>
  <si>
    <t>Sect 4 Q5a</t>
  </si>
  <si>
    <t>Section 4 Q5a cannot be left blank</t>
  </si>
  <si>
    <t>V_TSM0634</t>
  </si>
  <si>
    <t>Sect 5 Q5a</t>
  </si>
  <si>
    <t>Section 5 Q5a cannot be left blank</t>
  </si>
  <si>
    <t>V_TSM0635</t>
  </si>
  <si>
    <t>Sect 6 Q5a</t>
  </si>
  <si>
    <t>Section 6 Q5a cannot be left blank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</si>
</sst>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0_ ;[Red]\-#,##0\ "/>
    <numFmt numFmtId="165" formatCode="0_ ;[Red]\-0\ "/>
    <numFmt numFmtId="166" formatCode="0.0_ ;[Red]\-0.0\ "/>
    <numFmt numFmtId="167" formatCode="#,##0.0_ ;[Red]\-#,##0.0\ "/>
  </numFmts>
  <fonts count="25" x14ac:knownFonts="1">
    <font>
      <sz val="11"/>
      <color theme="1"/>
      <name val="Calibri"/>
      <family val="2"/>
      <scheme val="minor"/>
    </font>
    <font>
      <b/>
      <sz val="18"/>
      <name val="Arial"/>
      <family val="2"/>
    </font>
    <font>
      <sz val="11"/>
      <name val="Arial"/>
      <family val="2"/>
    </font>
    <font>
      <sz val="11"/>
      <color theme="1"/>
      <name val="Arial"/>
      <family val="2"/>
    </font>
    <font>
      <b/>
      <sz val="14"/>
      <color theme="1"/>
      <name val="Arial"/>
      <family val="2"/>
    </font>
    <font>
      <sz val="11"/>
      <color indexed="8"/>
      <name val="Arial"/>
      <family val="2"/>
    </font>
    <font>
      <b/>
      <sz val="11"/>
      <name val="Arial"/>
      <family val="2"/>
    </font>
    <font>
      <b/>
      <sz val="18"/>
      <color theme="0"/>
      <name val="Arial"/>
      <family val="2"/>
    </font>
    <font>
      <b/>
      <sz val="14"/>
      <name val="Arial"/>
      <family val="2"/>
    </font>
    <font>
      <b/>
      <sz val="14"/>
      <color theme="0"/>
      <name val="Arial"/>
      <family val="2"/>
    </font>
    <font>
      <b/>
      <sz val="11"/>
      <color theme="1"/>
      <name val="Arial"/>
      <family val="2"/>
    </font>
    <font>
      <sz val="11"/>
      <color rgb="FFC00000"/>
      <name val="Arial"/>
      <family val="2"/>
    </font>
    <font>
      <b/>
      <sz val="11"/>
      <color rgb="FFC00000"/>
      <name val="Arial"/>
      <family val="2"/>
    </font>
    <font>
      <sz val="14"/>
      <name val="Arial"/>
      <family val="2"/>
    </font>
    <font>
      <sz val="11"/>
      <color theme="0"/>
      <name val="Arial"/>
      <family val="2"/>
    </font>
    <font>
      <b/>
      <u/>
      <sz val="14"/>
      <color theme="0"/>
      <name val="Arial"/>
      <family val="2"/>
    </font>
    <font>
      <sz val="12"/>
      <color theme="1"/>
      <name val="Arial"/>
      <family val="2"/>
    </font>
    <font>
      <b/>
      <sz val="11"/>
      <color theme="0"/>
      <name val="Arial"/>
      <family val="2"/>
    </font>
    <font>
      <sz val="11"/>
      <color theme="2" tint="-0.499984740745262"/>
      <name val="Arial"/>
      <family val="2"/>
    </font>
    <font>
      <sz val="11"/>
      <color rgb="FF7030A0"/>
      <name val="Arial"/>
      <family val="2"/>
    </font>
    <font>
      <b/>
      <sz val="13"/>
      <name val="Arial"/>
      <family val="2"/>
    </font>
    <font>
      <b/>
      <sz val="10"/>
      <color rgb="FFC00000"/>
      <name val="Arial"/>
      <family val="2"/>
    </font>
    <font>
      <sz val="10"/>
      <color rgb="FFC00000"/>
      <name val="Arial"/>
      <family val="2"/>
    </font>
    <font>
      <b/>
      <sz val="9"/>
      <color rgb="FFC00000"/>
      <name val="Arial"/>
      <family val="2"/>
    </font>
    <font>
      <b/>
      <sz val="8"/>
      <color rgb="FFC00000"/>
      <name val="Arial"/>
      <family val="2"/>
    </font>
  </fonts>
  <fills count="12">
    <fill>
      <patternFill patternType="none"/>
    </fill>
    <fill>
      <patternFill patternType="gray125"/>
    </fill>
    <fill>
      <patternFill patternType="solid">
        <fgColor theme="0"/>
        <bgColor indexed="64"/>
      </patternFill>
    </fill>
    <fill>
      <patternFill patternType="solid">
        <fgColor rgb="FFFFF3D9"/>
        <bgColor indexed="64"/>
      </patternFill>
    </fill>
    <fill>
      <patternFill patternType="solid">
        <fgColor rgb="FFFCBE37"/>
        <bgColor rgb="FF000000"/>
      </patternFill>
    </fill>
    <fill>
      <patternFill patternType="solid">
        <fgColor rgb="FFE9F5DB"/>
        <bgColor rgb="FF000000"/>
      </patternFill>
    </fill>
    <fill>
      <patternFill patternType="solid">
        <fgColor rgb="FFEDEBF5"/>
        <bgColor rgb="FF000000"/>
      </patternFill>
    </fill>
    <fill>
      <patternFill patternType="solid">
        <fgColor rgb="FF59468D"/>
        <bgColor rgb="FF000000"/>
      </patternFill>
    </fill>
    <fill>
      <patternFill patternType="solid">
        <fgColor rgb="FFFFFFFF"/>
        <bgColor rgb="FF000000"/>
      </patternFill>
    </fill>
    <fill>
      <patternFill patternType="solid">
        <fgColor rgb="FFA9CDE5"/>
        <bgColor indexed="64"/>
      </patternFill>
    </fill>
    <fill>
      <patternFill patternType="solid">
        <fgColor rgb="FFA6A6A6"/>
        <bgColor indexed="64"/>
      </patternFill>
    </fill>
    <fill>
      <patternFill patternType="solid">
        <fgColor theme="9"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8">
    <xf numFmtId="0" fontId="0" fillId="0" borderId="0"/>
    <xf numFmtId="49" fontId="1" fillId="2" borderId="0">
      <alignment horizontal="left" vertical="center" wrapText="1"/>
    </xf>
    <xf numFmtId="49" fontId="2" fillId="2" borderId="0">
      <alignment horizontal="left" vertical="center" wrapText="1"/>
    </xf>
    <xf numFmtId="0" fontId="3" fillId="3" borderId="1">
      <alignment horizontal="left" vertical="top" wrapText="1"/>
    </xf>
    <xf numFmtId="49" fontId="1" fillId="4" borderId="0">
      <alignment horizontal="left" vertical="center" wrapText="1"/>
    </xf>
    <xf numFmtId="49" fontId="6" fillId="2" borderId="0">
      <alignment horizontal="left" vertical="center" wrapText="1"/>
    </xf>
    <xf numFmtId="49" fontId="2" fillId="5" borderId="1">
      <alignment horizontal="left" vertical="top" wrapText="1"/>
      <protection locked="0"/>
    </xf>
    <xf numFmtId="164" fontId="6" fillId="6" borderId="1">
      <alignment horizontal="right" vertical="center"/>
    </xf>
    <xf numFmtId="49" fontId="7" fillId="7" borderId="0">
      <alignment horizontal="left" vertical="center" wrapText="1"/>
    </xf>
    <xf numFmtId="49" fontId="8" fillId="2" borderId="0">
      <alignment horizontal="left" vertical="center" wrapText="1"/>
    </xf>
    <xf numFmtId="49" fontId="8" fillId="4" borderId="0">
      <alignment horizontal="left" vertical="center" wrapText="1"/>
    </xf>
    <xf numFmtId="49" fontId="9" fillId="7" borderId="0">
      <alignment horizontal="left" vertical="center" wrapText="1"/>
    </xf>
    <xf numFmtId="49" fontId="10" fillId="2" borderId="0">
      <alignment horizontal="center" vertical="center" wrapText="1"/>
    </xf>
    <xf numFmtId="49" fontId="11" fillId="8" borderId="0">
      <alignment horizontal="left" vertical="center" wrapText="1"/>
    </xf>
    <xf numFmtId="49" fontId="11" fillId="8" borderId="0">
      <alignment horizontal="right" vertical="center" wrapText="1"/>
    </xf>
    <xf numFmtId="14" fontId="2" fillId="5" borderId="1">
      <alignment horizontal="right" vertical="center"/>
      <protection locked="0"/>
    </xf>
    <xf numFmtId="49" fontId="3" fillId="2" borderId="0">
      <alignment horizontal="right" vertical="center" wrapText="1"/>
    </xf>
    <xf numFmtId="165" fontId="2" fillId="5" borderId="1">
      <alignment horizontal="right" vertical="center"/>
      <protection locked="0"/>
    </xf>
    <xf numFmtId="49" fontId="6" fillId="4" borderId="15">
      <alignment horizontal="left" vertical="center" wrapText="1"/>
    </xf>
    <xf numFmtId="166" fontId="2" fillId="5" borderId="1">
      <alignment horizontal="right" vertical="center"/>
      <protection locked="0"/>
    </xf>
    <xf numFmtId="49" fontId="12" fillId="8" borderId="0">
      <alignment horizontal="left" vertical="center" wrapText="1"/>
    </xf>
    <xf numFmtId="167" fontId="6" fillId="6" borderId="1">
      <alignment horizontal="right" vertical="center"/>
    </xf>
    <xf numFmtId="49" fontId="13" fillId="2" borderId="0">
      <alignment horizontal="left" vertical="center" wrapText="1"/>
    </xf>
    <xf numFmtId="0" fontId="14" fillId="2" borderId="0">
      <alignment horizontal="left" vertical="center"/>
    </xf>
    <xf numFmtId="49" fontId="6" fillId="9" borderId="15">
      <alignment horizontal="center" vertical="center" wrapText="1"/>
    </xf>
    <xf numFmtId="0" fontId="3" fillId="10" borderId="0">
      <alignment horizontal="left" vertical="center"/>
    </xf>
    <xf numFmtId="49" fontId="6" fillId="4" borderId="0">
      <alignment horizontal="left" vertical="center" wrapText="1"/>
    </xf>
    <xf numFmtId="49" fontId="12" fillId="8" borderId="0">
      <alignment horizontal="right" vertical="center" wrapText="1"/>
    </xf>
  </cellStyleXfs>
  <cellXfs count="127">
    <xf numFmtId="0" fontId="0" fillId="0" borderId="0" xfId="0"/>
    <xf numFmtId="0" fontId="0" fillId="2" borderId="0" xfId="0" applyFill="1"/>
    <xf numFmtId="49" fontId="1" fillId="2" borderId="0" xfId="1">
      <alignment horizontal="left" vertical="center" wrapText="1"/>
    </xf>
    <xf numFmtId="49" fontId="2" fillId="2" borderId="0" xfId="2">
      <alignment horizontal="left" vertical="center" wrapText="1"/>
    </xf>
    <xf numFmtId="0" fontId="3" fillId="3" borderId="1" xfId="3">
      <alignment horizontal="left" vertical="top" wrapText="1"/>
    </xf>
    <xf numFmtId="49" fontId="1" fillId="4" borderId="2" xfId="4" applyBorder="1" applyAlignment="1"/>
    <xf numFmtId="0" fontId="4" fillId="2" borderId="3" xfId="0" applyFont="1" applyFill="1" applyBorder="1"/>
    <xf numFmtId="0" fontId="2" fillId="2" borderId="3" xfId="0" applyFont="1" applyFill="1" applyBorder="1" applyAlignment="1">
      <alignment vertical="center" wrapText="1"/>
    </xf>
    <xf numFmtId="0" fontId="3" fillId="2" borderId="4" xfId="0" applyFont="1" applyFill="1" applyBorder="1" applyAlignment="1">
      <alignment wrapText="1"/>
    </xf>
    <xf numFmtId="49" fontId="1" fillId="4" borderId="5" xfId="4" applyBorder="1" applyAlignment="1"/>
    <xf numFmtId="0" fontId="3" fillId="2" borderId="6" xfId="0" applyFont="1" applyFill="1" applyBorder="1" applyAlignment="1">
      <alignment wrapText="1"/>
    </xf>
    <xf numFmtId="0" fontId="5" fillId="2" borderId="0" xfId="0" applyFont="1" applyFill="1" applyAlignment="1">
      <alignment horizontal="left" vertical="center" wrapText="1"/>
    </xf>
    <xf numFmtId="49" fontId="1" fillId="4" borderId="7" xfId="4" applyBorder="1" applyAlignment="1"/>
    <xf numFmtId="0" fontId="3" fillId="2" borderId="8" xfId="0" applyFont="1" applyFill="1" applyBorder="1" applyAlignment="1">
      <alignment wrapText="1"/>
    </xf>
    <xf numFmtId="0" fontId="5" fillId="2" borderId="8" xfId="0" applyFont="1" applyFill="1" applyBorder="1" applyAlignment="1">
      <alignment horizontal="left" vertical="center" wrapText="1"/>
    </xf>
    <xf numFmtId="0" fontId="3" fillId="2" borderId="9" xfId="0" applyFont="1" applyFill="1" applyBorder="1" applyAlignment="1">
      <alignment wrapText="1"/>
    </xf>
    <xf numFmtId="0" fontId="5" fillId="2" borderId="0" xfId="0" applyFont="1" applyFill="1" applyAlignment="1">
      <alignment vertical="center" wrapText="1"/>
    </xf>
    <xf numFmtId="0" fontId="4" fillId="2" borderId="0" xfId="0" applyFont="1" applyFill="1"/>
    <xf numFmtId="0" fontId="4" fillId="2" borderId="10" xfId="0" applyFont="1" applyFill="1" applyBorder="1"/>
    <xf numFmtId="0" fontId="5" fillId="2" borderId="3" xfId="0" applyFont="1" applyFill="1" applyBorder="1" applyAlignment="1">
      <alignment vertical="center" wrapText="1"/>
    </xf>
    <xf numFmtId="0" fontId="0" fillId="2" borderId="11" xfId="0" applyFill="1" applyBorder="1"/>
    <xf numFmtId="0" fontId="3" fillId="2" borderId="12" xfId="0" applyFont="1" applyFill="1" applyBorder="1" applyAlignment="1">
      <alignment wrapText="1"/>
    </xf>
    <xf numFmtId="0" fontId="2" fillId="2" borderId="8"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3" xfId="0" applyFont="1" applyFill="1" applyBorder="1" applyAlignment="1">
      <alignment horizontal="left" vertical="center" wrapText="1"/>
    </xf>
    <xf numFmtId="0" fontId="2" fillId="2" borderId="0" xfId="0" applyFont="1" applyFill="1" applyAlignment="1">
      <alignment vertical="center" wrapText="1"/>
    </xf>
    <xf numFmtId="49" fontId="2" fillId="5" borderId="1" xfId="6">
      <alignment horizontal="left" vertical="top" wrapText="1"/>
      <protection locked="0"/>
    </xf>
    <xf numFmtId="164" fontId="6" fillId="6" borderId="1" xfId="7">
      <alignment horizontal="right" vertical="center"/>
    </xf>
    <xf numFmtId="49" fontId="2" fillId="2" borderId="6" xfId="2" applyBorder="1">
      <alignment horizontal="left" vertical="center" wrapText="1"/>
    </xf>
    <xf numFmtId="0" fontId="3" fillId="2" borderId="0" xfId="0" applyFont="1" applyFill="1"/>
    <xf numFmtId="49" fontId="8" fillId="2" borderId="0" xfId="9">
      <alignment horizontal="left" vertical="center" wrapText="1"/>
    </xf>
    <xf numFmtId="49" fontId="10" fillId="2" borderId="0" xfId="12">
      <alignment horizontal="center" vertical="center" wrapText="1"/>
    </xf>
    <xf numFmtId="0" fontId="3" fillId="0" borderId="0" xfId="0" applyFont="1"/>
    <xf numFmtId="49" fontId="6" fillId="2" borderId="0" xfId="5" applyAlignment="1">
      <alignment vertical="center" wrapText="1"/>
    </xf>
    <xf numFmtId="49" fontId="6" fillId="2" borderId="0" xfId="5">
      <alignment horizontal="left" vertical="center" wrapText="1"/>
    </xf>
    <xf numFmtId="14" fontId="2" fillId="5" borderId="1" xfId="15">
      <alignment horizontal="right" vertical="center"/>
      <protection locked="0"/>
    </xf>
    <xf numFmtId="49" fontId="3" fillId="2" borderId="0" xfId="16">
      <alignment horizontal="right" vertical="center" wrapText="1"/>
    </xf>
    <xf numFmtId="165" fontId="2" fillId="5" borderId="1" xfId="17">
      <alignment horizontal="right" vertical="center"/>
      <protection locked="0"/>
    </xf>
    <xf numFmtId="166" fontId="2" fillId="5" borderId="1" xfId="19">
      <alignment horizontal="right" vertical="center"/>
      <protection locked="0"/>
    </xf>
    <xf numFmtId="0" fontId="10" fillId="2" borderId="0" xfId="0" applyFont="1" applyFill="1"/>
    <xf numFmtId="167" fontId="6" fillId="6" borderId="1" xfId="21">
      <alignment horizontal="right" vertical="center"/>
    </xf>
    <xf numFmtId="49" fontId="13" fillId="2" borderId="0" xfId="22">
      <alignment horizontal="left" vertical="center" wrapText="1"/>
    </xf>
    <xf numFmtId="49" fontId="11" fillId="8" borderId="0" xfId="13">
      <alignment horizontal="left" vertical="center" wrapText="1"/>
    </xf>
    <xf numFmtId="49" fontId="9" fillId="7" borderId="0" xfId="11">
      <alignment horizontal="left" vertical="center" wrapText="1"/>
    </xf>
    <xf numFmtId="0" fontId="14" fillId="2" borderId="0" xfId="23">
      <alignment horizontal="left" vertical="center"/>
    </xf>
    <xf numFmtId="49" fontId="6" fillId="9" borderId="15" xfId="24">
      <alignment horizontal="center" vertical="center" wrapText="1"/>
    </xf>
    <xf numFmtId="0" fontId="3" fillId="10" borderId="0" xfId="25">
      <alignment horizontal="left" vertical="center"/>
    </xf>
    <xf numFmtId="0" fontId="16" fillId="0" borderId="0" xfId="0" applyFont="1" applyAlignment="1">
      <alignment vertical="center" wrapText="1"/>
    </xf>
    <xf numFmtId="0" fontId="16" fillId="0" borderId="0" xfId="0" applyFont="1" applyAlignment="1">
      <alignment horizontal="left" vertical="center" indent="4"/>
    </xf>
    <xf numFmtId="49" fontId="11" fillId="8" borderId="0" xfId="14">
      <alignment horizontal="right" vertical="center" wrapText="1"/>
    </xf>
    <xf numFmtId="49" fontId="2" fillId="2" borderId="0" xfId="2" applyAlignment="1">
      <alignment vertical="center" wrapText="1"/>
    </xf>
    <xf numFmtId="49" fontId="6" fillId="4" borderId="0" xfId="26">
      <alignment horizontal="left" vertical="center" wrapText="1"/>
    </xf>
    <xf numFmtId="49" fontId="12" fillId="8" borderId="0" xfId="27">
      <alignment horizontal="right" vertical="center" wrapText="1"/>
    </xf>
    <xf numFmtId="49" fontId="17" fillId="2" borderId="0" xfId="12" applyFont="1">
      <alignment horizontal="center" vertical="center" wrapText="1"/>
    </xf>
    <xf numFmtId="49" fontId="12" fillId="8" borderId="0" xfId="20">
      <alignment horizontal="left" vertical="center" wrapText="1"/>
    </xf>
    <xf numFmtId="49" fontId="6" fillId="0" borderId="0" xfId="24" applyFill="1" applyBorder="1">
      <alignment horizontal="center" vertical="center" wrapText="1"/>
    </xf>
    <xf numFmtId="0" fontId="0" fillId="0" borderId="0" xfId="0" applyAlignment="1">
      <alignment wrapText="1"/>
    </xf>
    <xf numFmtId="0" fontId="0" fillId="0" borderId="6" xfId="0" applyBorder="1" applyAlignment="1">
      <alignment wrapText="1"/>
    </xf>
    <xf numFmtId="0" fontId="0" fillId="2" borderId="0" xfId="0" applyFill="1" applyAlignment="1">
      <alignment horizontal="right"/>
    </xf>
    <xf numFmtId="0" fontId="0" fillId="2" borderId="0" xfId="0" applyFill="1" applyAlignment="1">
      <alignment wrapText="1"/>
    </xf>
    <xf numFmtId="0" fontId="0" fillId="2" borderId="0" xfId="0" quotePrefix="1" applyFill="1" applyAlignment="1">
      <alignment wrapText="1"/>
    </xf>
    <xf numFmtId="49" fontId="8" fillId="4" borderId="0" xfId="10" applyAlignment="1">
      <alignment horizontal="left" vertical="top" wrapText="1"/>
    </xf>
    <xf numFmtId="49" fontId="2" fillId="5" borderId="13" xfId="6" applyBorder="1">
      <alignment horizontal="left" vertical="top" wrapText="1"/>
      <protection locked="0"/>
    </xf>
    <xf numFmtId="0" fontId="0" fillId="0" borderId="0" xfId="0" applyAlignment="1">
      <alignment horizontal="left" vertical="center"/>
    </xf>
    <xf numFmtId="0" fontId="0" fillId="0" borderId="0" xfId="0" applyAlignment="1">
      <alignment horizontal="left" vertical="center" wrapText="1"/>
    </xf>
    <xf numFmtId="0" fontId="18" fillId="2" borderId="0" xfId="23" applyFont="1">
      <alignment horizontal="left" vertical="center"/>
    </xf>
    <xf numFmtId="0" fontId="19" fillId="2" borderId="0" xfId="0" applyFont="1" applyFill="1"/>
    <xf numFmtId="49" fontId="2" fillId="5" borderId="22" xfId="6" applyBorder="1">
      <alignment horizontal="left" vertical="top" wrapText="1"/>
      <protection locked="0"/>
    </xf>
    <xf numFmtId="49" fontId="2" fillId="5" borderId="23" xfId="6" applyBorder="1">
      <alignment horizontal="left" vertical="top" wrapText="1"/>
      <protection locked="0"/>
    </xf>
    <xf numFmtId="49" fontId="2" fillId="5" borderId="20" xfId="6" applyBorder="1">
      <alignment horizontal="left" vertical="top" wrapText="1"/>
      <protection locked="0"/>
    </xf>
    <xf numFmtId="49" fontId="2" fillId="5" borderId="21" xfId="6" applyBorder="1">
      <alignment horizontal="left" vertical="top" wrapText="1"/>
      <protection locked="0"/>
    </xf>
    <xf numFmtId="49" fontId="2" fillId="5" borderId="24" xfId="6" applyBorder="1">
      <alignment horizontal="left" vertical="top" wrapText="1"/>
      <protection locked="0"/>
    </xf>
    <xf numFmtId="49" fontId="2" fillId="5" borderId="25" xfId="6" applyBorder="1">
      <alignment horizontal="left" vertical="top" wrapText="1"/>
      <protection locked="0"/>
    </xf>
    <xf numFmtId="49" fontId="6" fillId="2" borderId="0" xfId="9" applyFont="1" applyAlignment="1">
      <alignment horizontal="left" vertical="center"/>
    </xf>
    <xf numFmtId="49" fontId="20" fillId="4" borderId="0" xfId="10" applyFont="1" applyAlignment="1">
      <alignment horizontal="left" vertical="center"/>
    </xf>
    <xf numFmtId="49" fontId="8" fillId="2" borderId="0" xfId="9" applyAlignment="1">
      <alignment horizontal="left" vertical="center"/>
    </xf>
    <xf numFmtId="0" fontId="0" fillId="11" borderId="19" xfId="0" applyFill="1" applyBorder="1" applyAlignment="1">
      <alignment horizontal="left" vertical="top" wrapText="1"/>
    </xf>
    <xf numFmtId="0" fontId="0" fillId="11" borderId="14" xfId="0" applyFill="1" applyBorder="1" applyAlignment="1">
      <alignment horizontal="left" vertical="top" wrapText="1"/>
    </xf>
    <xf numFmtId="49" fontId="6" fillId="4" borderId="0" xfId="10" applyFont="1" applyAlignment="1">
      <alignment horizontal="left" vertical="top"/>
    </xf>
    <xf numFmtId="49" fontId="12" fillId="8" borderId="0" xfId="20" applyAlignment="1">
      <alignment horizontal="left" vertical="center"/>
    </xf>
    <xf numFmtId="49" fontId="9" fillId="7" borderId="0" xfId="11" applyAlignment="1">
      <alignment horizontal="left" vertical="center"/>
    </xf>
    <xf numFmtId="49" fontId="2" fillId="5" borderId="19" xfId="6" applyBorder="1">
      <alignment horizontal="left" vertical="top" wrapText="1"/>
      <protection locked="0"/>
    </xf>
    <xf numFmtId="49" fontId="2" fillId="5" borderId="14" xfId="6" applyBorder="1">
      <alignment horizontal="left" vertical="top" wrapText="1"/>
      <protection locked="0"/>
    </xf>
    <xf numFmtId="49" fontId="2" fillId="2" borderId="0" xfId="2" applyAlignment="1">
      <alignment horizontal="left" vertical="center"/>
    </xf>
    <xf numFmtId="49" fontId="2" fillId="5" borderId="26" xfId="6" applyBorder="1">
      <alignment horizontal="left" vertical="top" wrapText="1"/>
      <protection locked="0"/>
    </xf>
    <xf numFmtId="49" fontId="2" fillId="5" borderId="0" xfId="6" applyBorder="1">
      <alignment horizontal="left" vertical="top" wrapText="1"/>
      <protection locked="0"/>
    </xf>
    <xf numFmtId="49" fontId="2" fillId="5" borderId="27" xfId="6" applyBorder="1">
      <alignment horizontal="left" vertical="top" wrapText="1"/>
      <protection locked="0"/>
    </xf>
    <xf numFmtId="49" fontId="11" fillId="8" borderId="0" xfId="13" applyAlignment="1">
      <alignment horizontal="left" vertical="center"/>
    </xf>
    <xf numFmtId="165" fontId="2" fillId="5" borderId="28" xfId="17" applyBorder="1">
      <alignment horizontal="right" vertical="center"/>
      <protection locked="0"/>
    </xf>
    <xf numFmtId="165" fontId="2" fillId="5" borderId="29" xfId="17" applyBorder="1">
      <alignment horizontal="right" vertical="center"/>
      <protection locked="0"/>
    </xf>
    <xf numFmtId="49" fontId="21" fillId="8" borderId="0" xfId="20" applyFont="1" applyAlignment="1">
      <alignment horizontal="left" vertical="center"/>
    </xf>
    <xf numFmtId="49" fontId="22" fillId="8" borderId="0" xfId="13" applyFont="1" applyAlignment="1">
      <alignment horizontal="left" vertical="center"/>
    </xf>
    <xf numFmtId="49" fontId="23" fillId="8" borderId="0" xfId="20" applyFont="1" applyAlignment="1">
      <alignment horizontal="left" vertical="center"/>
    </xf>
    <xf numFmtId="49" fontId="24" fillId="8" borderId="0" xfId="20" applyFont="1" applyAlignment="1">
      <alignment horizontal="left" vertical="center"/>
    </xf>
    <xf numFmtId="49" fontId="20" fillId="2" borderId="0" xfId="9" applyFont="1" applyAlignment="1">
      <alignment horizontal="left" vertical="center"/>
    </xf>
    <xf numFmtId="49" fontId="2" fillId="2" borderId="0" xfId="2">
      <alignment horizontal="left" vertical="center" wrapText="1"/>
    </xf>
    <xf numFmtId="49" fontId="1" fillId="2" borderId="0" xfId="1">
      <alignment horizontal="left" vertical="center" wrapText="1"/>
    </xf>
    <xf numFmtId="49" fontId="6" fillId="2" borderId="0" xfId="5">
      <alignment horizontal="left" vertical="center" wrapText="1"/>
    </xf>
    <xf numFmtId="49" fontId="2" fillId="2" borderId="6" xfId="2" applyBorder="1">
      <alignment horizontal="left" vertical="center" wrapText="1"/>
    </xf>
    <xf numFmtId="49" fontId="2" fillId="2" borderId="0" xfId="2" applyAlignment="1">
      <alignment wrapText="1"/>
    </xf>
    <xf numFmtId="49" fontId="2" fillId="2" borderId="6" xfId="2" applyBorder="1" applyAlignment="1">
      <alignment wrapText="1"/>
    </xf>
    <xf numFmtId="49" fontId="7" fillId="7" borderId="0" xfId="8" applyAlignment="1">
      <alignment horizontal="left" vertical="center"/>
    </xf>
    <xf numFmtId="0" fontId="0" fillId="0" borderId="0" xfId="0"/>
    <xf numFmtId="49" fontId="8" fillId="2" borderId="0" xfId="9">
      <alignment horizontal="left" vertical="center" wrapText="1"/>
    </xf>
    <xf numFmtId="49" fontId="9" fillId="7" borderId="0" xfId="11">
      <alignment horizontal="left" vertical="center" wrapText="1"/>
    </xf>
    <xf numFmtId="0" fontId="0" fillId="0" borderId="0" xfId="0" applyAlignment="1">
      <alignment wrapText="1"/>
    </xf>
    <xf numFmtId="49" fontId="11" fillId="8" borderId="0" xfId="13">
      <alignment horizontal="left" vertical="center" wrapText="1"/>
    </xf>
    <xf numFmtId="49" fontId="11" fillId="8" borderId="0" xfId="14">
      <alignment horizontal="right" vertical="center" wrapText="1"/>
    </xf>
    <xf numFmtId="49" fontId="2" fillId="5" borderId="13" xfId="6" applyBorder="1">
      <alignment horizontal="left" vertical="top" wrapText="1"/>
      <protection locked="0"/>
    </xf>
    <xf numFmtId="0" fontId="0" fillId="0" borderId="14" xfId="0" applyBorder="1" applyAlignment="1">
      <alignment horizontal="left" vertical="top" wrapText="1"/>
    </xf>
    <xf numFmtId="49" fontId="12" fillId="8" borderId="0" xfId="20">
      <alignment horizontal="left" vertical="center" wrapText="1"/>
    </xf>
    <xf numFmtId="49" fontId="6" fillId="4" borderId="16" xfId="18" applyBorder="1">
      <alignment horizontal="left" vertical="center" wrapText="1"/>
    </xf>
    <xf numFmtId="49" fontId="6" fillId="4" borderId="17" xfId="18" applyBorder="1">
      <alignment horizontal="left" vertical="center" wrapText="1"/>
    </xf>
    <xf numFmtId="49" fontId="6" fillId="4" borderId="18" xfId="18" applyBorder="1">
      <alignment horizontal="left" vertical="center" wrapText="1"/>
    </xf>
    <xf numFmtId="49" fontId="2" fillId="5" borderId="1" xfId="6">
      <alignment horizontal="left" vertical="top" wrapText="1"/>
      <protection locked="0"/>
    </xf>
    <xf numFmtId="49" fontId="3" fillId="2" borderId="0" xfId="16">
      <alignment horizontal="right" vertical="center" wrapText="1"/>
    </xf>
    <xf numFmtId="0" fontId="0" fillId="0" borderId="19" xfId="0" applyBorder="1" applyAlignment="1">
      <alignment horizontal="left" vertical="top" wrapText="1"/>
    </xf>
    <xf numFmtId="49" fontId="11" fillId="8" borderId="20" xfId="13" applyBorder="1" applyAlignment="1">
      <alignment horizontal="center" vertical="center" wrapText="1"/>
    </xf>
    <xf numFmtId="0" fontId="0" fillId="0" borderId="0" xfId="0" applyAlignment="1">
      <alignment horizontal="left" vertical="center" wrapText="1"/>
    </xf>
    <xf numFmtId="0" fontId="0" fillId="0" borderId="21" xfId="0" applyBorder="1" applyAlignment="1">
      <alignment horizontal="left" vertical="center" wrapText="1"/>
    </xf>
    <xf numFmtId="0" fontId="0" fillId="0" borderId="0" xfId="0" applyAlignment="1">
      <alignment horizontal="left" vertical="center"/>
    </xf>
    <xf numFmtId="49" fontId="11" fillId="8" borderId="20" xfId="13" applyBorder="1">
      <alignment horizontal="left" vertical="center" wrapText="1"/>
    </xf>
    <xf numFmtId="49" fontId="2" fillId="5" borderId="13" xfId="6" applyBorder="1" applyAlignment="1">
      <alignment horizontal="center" vertical="top"/>
      <protection locked="0"/>
    </xf>
    <xf numFmtId="49" fontId="2" fillId="5" borderId="19" xfId="6" applyBorder="1" applyAlignment="1">
      <alignment horizontal="center" vertical="top"/>
      <protection locked="0"/>
    </xf>
    <xf numFmtId="49" fontId="2" fillId="5" borderId="14" xfId="6" applyBorder="1" applyAlignment="1">
      <alignment horizontal="center" vertical="top"/>
      <protection locked="0"/>
    </xf>
    <xf numFmtId="49" fontId="6" fillId="4" borderId="0" xfId="26">
      <alignment horizontal="left" vertical="center" wrapText="1"/>
    </xf>
    <xf numFmtId="0" fontId="14" fillId="2" borderId="0" xfId="23">
      <alignment horizontal="left" vertical="center"/>
    </xf>
  </cellXfs>
  <cellStyles count="28">
    <cellStyle name="Data 1dp Decimal" xfId="19" xr:uid="{00000000-0005-0000-0000-000000000000}"/>
    <cellStyle name="Data Date" xfId="15" xr:uid="{00000000-0005-0000-0000-000001000000}"/>
    <cellStyle name="Data Integer" xfId="17" xr:uid="{00000000-0005-0000-0000-000002000000}"/>
    <cellStyle name="Data Text" xfId="6" xr:uid="{00000000-0005-0000-0000-000003000000}"/>
    <cellStyle name="Grey" xfId="25" xr:uid="{00000000-0005-0000-0000-000004000000}"/>
    <cellStyle name="Hidden" xfId="23" xr:uid="{00000000-0005-0000-0000-000005000000}"/>
    <cellStyle name="Normal" xfId="0" builtinId="0"/>
    <cellStyle name="Prefill Text" xfId="3" xr:uid="{00000000-0005-0000-0000-000007000000}"/>
    <cellStyle name="Purple L" xfId="8" xr:uid="{00000000-0005-0000-0000-000008000000}"/>
    <cellStyle name="Purple M" xfId="11" xr:uid="{00000000-0005-0000-0000-000009000000}"/>
    <cellStyle name="Table (centre)" xfId="24" xr:uid="{00000000-0005-0000-0000-00000A000000}"/>
    <cellStyle name="Text L (bold)" xfId="1" xr:uid="{00000000-0005-0000-0000-00000B000000}"/>
    <cellStyle name="Text M" xfId="22" xr:uid="{00000000-0005-0000-0000-00000C000000}"/>
    <cellStyle name="Text M (bold)" xfId="9" xr:uid="{00000000-0005-0000-0000-00000D000000}"/>
    <cellStyle name="Text Question Number (centre)" xfId="12" xr:uid="{00000000-0005-0000-0000-00000E000000}"/>
    <cellStyle name="Text S" xfId="2" xr:uid="{00000000-0005-0000-0000-00000F000000}"/>
    <cellStyle name="Text S (bold)" xfId="5" xr:uid="{00000000-0005-0000-0000-000010000000}"/>
    <cellStyle name="Text S (right)" xfId="16" xr:uid="{00000000-0005-0000-0000-000011000000}"/>
    <cellStyle name="Text S (warning)" xfId="13" xr:uid="{00000000-0005-0000-0000-000012000000}"/>
    <cellStyle name="Text S (warning, bold)" xfId="20" xr:uid="{00000000-0005-0000-0000-000013000000}"/>
    <cellStyle name="Text S (warning, bold, right)" xfId="27" xr:uid="{00000000-0005-0000-0000-000014000000}"/>
    <cellStyle name="Text S (warning, right)" xfId="14" xr:uid="{00000000-0005-0000-0000-000015000000}"/>
    <cellStyle name="Total 1dp Decimal" xfId="21" xr:uid="{00000000-0005-0000-0000-000016000000}"/>
    <cellStyle name="Total Integer" xfId="7" xr:uid="{00000000-0005-0000-0000-000017000000}"/>
    <cellStyle name="Yellow L" xfId="4" xr:uid="{00000000-0005-0000-0000-000018000000}"/>
    <cellStyle name="Yellow M" xfId="10" xr:uid="{00000000-0005-0000-0000-000019000000}"/>
    <cellStyle name="Yellow S" xfId="26" xr:uid="{00000000-0005-0000-0000-00001A000000}"/>
    <cellStyle name="Yellow S (border)" xfId="18" xr:uid="{00000000-0005-0000-0000-00001B000000}"/>
  </cellStyles>
  <dxfs count="13">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indexed="65"/>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indexed="65"/>
        </patternFill>
      </fill>
    </dxf>
    <dxf>
      <fill>
        <patternFill>
          <bgColor theme="4" tint="0.59996337778862885"/>
        </patternFill>
      </fill>
    </dxf>
    <dxf>
      <fill>
        <patternFill>
          <bgColor theme="4" tint="0.79998168889431442"/>
        </patternFill>
      </fill>
    </dxf>
    <dxf>
      <fill>
        <patternFill>
          <bgColor theme="4" tint="0.59996337778862885"/>
        </patternFill>
      </fill>
      <border>
        <left style="medium">
          <color auto="1"/>
        </left>
        <right style="medium">
          <color auto="1"/>
        </right>
        <top style="medium">
          <color auto="1"/>
        </top>
        <bottom style="medium">
          <color auto="1"/>
        </bottom>
      </border>
    </dxf>
    <dxf>
      <fill>
        <patternFill>
          <bgColor theme="4" tint="0.79998168889431442"/>
        </patternFill>
      </fill>
      <border>
        <left style="medium">
          <color auto="1"/>
        </left>
        <right style="medium">
          <color auto="1"/>
        </right>
        <top style="medium">
          <color auto="1"/>
        </top>
        <bottom style="medium">
          <color auto="1"/>
        </bottom>
      </border>
    </dxf>
  </dxfs>
  <tableStyles count="1" defaultTableStyle="TableStyleMedium2" defaultPivotStyle="PivotStyleLight16">
    <tableStyle name="NROSH Table" pivot="0" count="4" xr9:uid="{00000000-0011-0000-FFFF-FFFF00000000}">
      <tableStyleElement type="wholeTable" dxfId="12"/>
      <tableStyleElement type="headerRow" dxfId="11"/>
      <tableStyleElement type="firstRowStripe" dxfId="10"/>
      <tableStyleElement type="secondRowStripe" dxfId="9"/>
    </tableStyle>
  </tableStyles>
  <colors>
    <mruColors>
      <color rgb="FF6600CC"/>
      <color rgb="FF7030A0"/>
      <color rgb="FF660066"/>
      <color rgb="FF66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obrea\AppData\Local\Microsoft\Windows\INetCache\Content.Outlook\FFWF9Z7O\GQ%2002.01.2025%20Tenant_Satisfaction_Measures_Return_(TSMs)_Tenant_Satisfaction_Measures_Return_202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SurveyPartMetadata"/>
      <sheetName val="Cover Sheet"/>
      <sheetName val="Sect 1a - Background"/>
      <sheetName val="Sect 1b - Background"/>
      <sheetName val="Sect 2 - Published TSMs"/>
      <sheetName val="Sect 3 - TSMs reported by all"/>
      <sheetName val="Sect 4 - TSMs reported for LCRA"/>
      <sheetName val="Sect 5 - TSMs reported for LCHO"/>
      <sheetName val="Sect 6 - TSMs reported Combined"/>
      <sheetName val="Validations"/>
      <sheetName val="Lists"/>
      <sheetName val="DimensionalMembers"/>
      <sheetName val="PriorValues"/>
      <sheetName val="OtherSurveyValues"/>
    </sheetNames>
    <definedNames>
      <definedName name="DP_TSML001" refersTo="='Sect 1a - Background'!$E$11" sheetId="2"/>
      <definedName name="DP_TSML002" refersTo="='Sect 1a - Background'!$E$12" sheetId="2"/>
      <definedName name="DP_TSML003" refersTo="='Sect 1a - Background'!$E$13" sheetId="2"/>
      <definedName name="DP_TSML004" refersTo="='Sect 1a - Background'!$E$22" sheetId="2"/>
      <definedName name="DP_TSML007" refersTo="='Sect 1a - Background'!$E$28" sheetId="2"/>
      <definedName name="DP_TSML008" refersTo="='Sect 1a - Background'!$E$29" sheetId="2"/>
      <definedName name="DP_TSML009" refersTo="='Sect 1a - Background'!$E$31" sheetId="2"/>
      <definedName name="DP_TSML010" refersTo="='Sect 1a - Background'!$E$32" sheetId="2"/>
      <definedName name="DP_TSML011" refersTo="='Sect 1a - Background'!$E$34" sheetId="2"/>
      <definedName name="DP_TSML012" refersTo="='Sect 1a - Background'!$E$35" sheetId="2"/>
      <definedName name="DP_TSML013" refersTo="='Sect 1a - Background'!$E$40" sheetId="2"/>
      <definedName name="DP_TSML014" refersTo="='Sect 1a - Background'!$E$41" sheetId="2"/>
      <definedName name="DP_TSML015" refersTo="='Sect 1a - Background'!$E$48" sheetId="2"/>
      <definedName name="DP_TSML016" refersTo="='Sect 1a - Background'!$E$50" sheetId="2"/>
      <definedName name="DP_TSML018" refersTo="='Sect 1a - Background'!$E$56" sheetId="2"/>
      <definedName name="DP_TSML019" refersTo="='Sect 1a - Background'!$E$57" sheetId="2"/>
      <definedName name="DP_TSML020" refersTo="='Sect 1a - Background'!$E$58" sheetId="2"/>
      <definedName name="DP_TSML021" refersTo="='Sect 1a - Background'!$E$59" sheetId="2"/>
      <definedName name="DP_TSML022" refersTo="='Sect 1a - Background'!$E$60" sheetId="2"/>
      <definedName name="DP_TSML023" refersTo="='Sect 1a - Background'!$E$61" sheetId="2"/>
      <definedName name="DP_TSML024" refersTo="='Sect 1a - Background'!$E$62" sheetId="2"/>
      <definedName name="DP_TSML025" refersTo="='Sect 1a - Background'!$E$64" sheetId="2"/>
      <definedName name="DP_TSML026" refersTo="='Sect 1a - Background'!$E$78" sheetId="2"/>
      <definedName name="DP_TSML027" refersTo="='Sect 1a - Background'!$E$79" sheetId="2"/>
      <definedName name="DP_TSML028" refersTo="='Sect 1a - Background'!$E$80" sheetId="2"/>
      <definedName name="DP_TSML029" refersTo="='Sect 1a - Background'!$E$81" sheetId="2"/>
      <definedName name="DP_TSML030" refersTo="='Sect 1a - Background'!$E$82" sheetId="2"/>
      <definedName name="DP_TSML031" refersTo="='Sect 1a - Background'!$E$83" sheetId="2"/>
      <definedName name="DP_TSML032" refersTo="='Sect 1a - Background'!$E$91" sheetId="2"/>
      <definedName name="DP_TSML033" refersTo="='Sect 1a - Background'!$E$94" sheetId="2"/>
      <definedName name="DP_TSML034" refersTo="='Sect 1a - Background'!$E$95" sheetId="2"/>
      <definedName name="DP_TSML035" refersTo="='Sect 1a - Background'!$E$96" sheetId="2"/>
      <definedName name="DP_TSML036" refersTo="='Sect 1a - Background'!$E$100" sheetId="2"/>
      <definedName name="DP_TSML037" refersTo="='Sect 1a - Background'!$E$113" sheetId="2"/>
      <definedName name="DP_TSML038" refersTo="='Sect 1a - Background'!$E$114" sheetId="2"/>
      <definedName name="DP_TSML039" refersTo="='Sect 1a - Background'!$E$115" sheetId="2"/>
      <definedName name="DP_TSML040" refersTo="='Sect 1a - Background'!$E$116" sheetId="2"/>
      <definedName name="DP_TSML041" refersTo="='Sect 1a - Background'!$E$117" sheetId="2"/>
      <definedName name="DP_TSML044" refersTo="='Sect 1b - Background'!$E$11" sheetId="3"/>
      <definedName name="DP_TSML045" refersTo="='Sect 1b - Background'!$E$12" sheetId="3"/>
      <definedName name="DP_TSML046" refersTo="='Sect 1b - Background'!$E$13" sheetId="3"/>
      <definedName name="DP_TSML047" refersTo="='Sect 1b - Background'!$E$22" sheetId="3"/>
      <definedName name="DP_TSML048" refersTo="='Sect 1b - Background'!$E$24" sheetId="3"/>
      <definedName name="DP_TSML049" refersTo="='Sect 1b - Background'!$E$26" sheetId="3"/>
      <definedName name="DP_TSML050" refersTo="='Sect 1b - Background'!$E$28" sheetId="3"/>
      <definedName name="DP_TSML051" refersTo="='Sect 1b - Background'!$E$29" sheetId="3"/>
      <definedName name="DP_TSML052" refersTo="='Sect 1b - Background'!$E$31" sheetId="3"/>
      <definedName name="DP_TSML053" refersTo="='Sect 1b - Background'!$E$32" sheetId="3"/>
      <definedName name="DP_TSML054" refersTo="='Sect 1b - Background'!$E$34" sheetId="3"/>
      <definedName name="DP_TSML055" refersTo="='Sect 1b - Background'!$E$35" sheetId="3"/>
      <definedName name="DP_TSML056" refersTo="='Sect 1b - Background'!$E$40" sheetId="3"/>
      <definedName name="DP_TSML057" refersTo="='Sect 1b - Background'!$E$41" sheetId="3"/>
      <definedName name="DP_TSML058" refersTo="='Sect 1b - Background'!$E$48" sheetId="3"/>
      <definedName name="DP_TSML059" refersTo="='Sect 1b - Background'!$E$50" sheetId="3"/>
      <definedName name="DP_TSML060" refersTo="='Sect 1b - Background'!$E$52" sheetId="3"/>
      <definedName name="DP_TSML061" refersTo="='Sect 1b - Background'!$E$56" sheetId="3"/>
      <definedName name="DP_TSML062" refersTo="='Sect 1b - Background'!$E$57" sheetId="3"/>
      <definedName name="DP_TSML063" refersTo="='Sect 1b - Background'!$E$58" sheetId="3"/>
      <definedName name="DP_TSML064" refersTo="='Sect 1b - Background'!$E$59" sheetId="3"/>
      <definedName name="DP_TSML065" refersTo="='Sect 1b - Background'!$E$60" sheetId="3"/>
      <definedName name="DP_TSML066" refersTo="='Sect 1b - Background'!$E$61" sheetId="3"/>
      <definedName name="DP_TSML067" refersTo="='Sect 1b - Background'!$E$62" sheetId="3"/>
      <definedName name="DP_TSML068" refersTo="='Sect 1b - Background'!$E$64" sheetId="3"/>
      <definedName name="DP_TSML069" refersTo="='Sect 1b - Background'!$E$78" sheetId="3"/>
      <definedName name="DP_TSML070" refersTo="='Sect 1b - Background'!$E$79" sheetId="3"/>
      <definedName name="DP_TSML071" refersTo="='Sect 1b - Background'!$E$80" sheetId="3"/>
      <definedName name="DP_TSML072" refersTo="='Sect 1b - Background'!$E$81" sheetId="3"/>
      <definedName name="DP_TSML073" refersTo="='Sect 1b - Background'!$E$82" sheetId="3"/>
      <definedName name="DP_TSML074" refersTo="='Sect 1b - Background'!$E$83" sheetId="3"/>
      <definedName name="DP_TSML075" refersTo="='Sect 1b - Background'!$E$91" sheetId="3"/>
      <definedName name="DP_TSML076" refersTo="='Sect 1b - Background'!$E$94" sheetId="3"/>
      <definedName name="DP_TSML077" refersTo="='Sect 1b - Background'!$E$95" sheetId="3"/>
      <definedName name="DP_TSML078" refersTo="='Sect 1b - Background'!$E$96" sheetId="3"/>
      <definedName name="DP_TSML079" refersTo="='Sect 1b - Background'!$E$100" sheetId="3"/>
      <definedName name="DP_TSML080" refersTo="='Sect 1b - Background'!$E$113" sheetId="3"/>
      <definedName name="DP_TSML081" refersTo="='Sect 1b - Background'!$E$114" sheetId="3"/>
      <definedName name="DP_TSML082" refersTo="='Sect 1b - Background'!$E$115" sheetId="3"/>
      <definedName name="DP_TSML083" refersTo="='Sect 1b - Background'!$E$116" sheetId="3"/>
      <definedName name="DP_TSML084" refersTo="='Sect 1b - Background'!$E$117" sheetId="3"/>
      <definedName name="DP_TSML087" refersTo="='Sect 2 - Published TSMs'!$F$32" sheetId="4"/>
      <definedName name="DP_TSML088" refersTo="='Sect 2 - Published TSMs'!$F$33" sheetId="4"/>
      <definedName name="DP_TSML089" refersTo="='Sect 2 - Published TSMs'!$F$34" sheetId="4"/>
      <definedName name="DP_TSML090" refersTo="='Sect 2 - Published TSMs'!$F$35" sheetId="4"/>
      <definedName name="DP_TSML091" refersTo="='Sect 2 - Published TSMs'!$F$36" sheetId="4"/>
      <definedName name="DP_TSML092" refersTo="='Sect 2 - Published TSMs'!$F$41" sheetId="4"/>
      <definedName name="DP_TSML093" refersTo="='Sect 2 - Published TSMs'!$F$42" sheetId="4"/>
      <definedName name="DP_TSML094" refersTo="='Sect 2 - Published TSMs'!$D$49" sheetId="4"/>
      <definedName name="DP_TSML095" refersTo="='Sect 2 - Published TSMs'!$D$50" sheetId="4"/>
      <definedName name="DP_TSML096" refersTo="='Sect 2 - Published TSMs'!$D$51" sheetId="4"/>
      <definedName name="DP_TSML097" refersTo="='Sect 2 - Published TSMs'!$D$58" sheetId="4"/>
      <definedName name="DP_TSML098" refersTo="='Sect 2 - Published TSMs'!$E$58" sheetId="4"/>
      <definedName name="DP_TSML099" refersTo="='Sect 2 - Published TSMs'!$F$58" sheetId="4"/>
      <definedName name="DP_TSML100" refersTo="='Sect 2 - Published TSMs'!$D$59" sheetId="4"/>
      <definedName name="DP_TSML101" refersTo="='Sect 2 - Published TSMs'!$E$59" sheetId="4"/>
      <definedName name="DP_TSML102" refersTo="='Sect 2 - Published TSMs'!$F$59" sheetId="4"/>
      <definedName name="DP_TSML103" refersTo="='Sect 2 - Published TSMs'!$D$60" sheetId="4"/>
      <definedName name="DP_TSML104" refersTo="='Sect 2 - Published TSMs'!$E$60" sheetId="4"/>
      <definedName name="DP_TSML105" refersTo="='Sect 2 - Published TSMs'!$F$60" sheetId="4"/>
      <definedName name="DP_TSML106" refersTo="='Sect 2 - Published TSMs'!$D$61" sheetId="4"/>
      <definedName name="DP_TSML107" refersTo="='Sect 2 - Published TSMs'!$E$61" sheetId="4"/>
      <definedName name="DP_TSML108" refersTo="='Sect 2 - Published TSMs'!$F$61" sheetId="4"/>
      <definedName name="DP_TSML109" refersTo="='Sect 2 - Published TSMs'!$D$68" sheetId="4"/>
      <definedName name="DP_TSML110" refersTo="='Sect 2 - Published TSMs'!$E$68" sheetId="4"/>
      <definedName name="DP_TSML111" refersTo="='Sect 2 - Published TSMs'!$F$68" sheetId="4"/>
      <definedName name="DP_TSML112" refersTo="='Sect 2 - Published TSMs'!$D$69" sheetId="4"/>
      <definedName name="DP_TSML113" refersTo="='Sect 2 - Published TSMs'!$F$69" sheetId="4"/>
      <definedName name="DP_TSML114" refersTo="='Sect 2 - Published TSMs'!$D$70" sheetId="4"/>
      <definedName name="DP_TSML115" refersTo="='Sect 2 - Published TSMs'!$F$70" sheetId="4"/>
      <definedName name="DP_TSML116" refersTo="='Sect 2 - Published TSMs'!$D$71" sheetId="4"/>
      <definedName name="DP_TSML117" refersTo="='Sect 2 - Published TSMs'!$F$71" sheetId="4"/>
      <definedName name="DP_TSML118" refersTo="='Sect 2 - Published TSMs'!$D$72" sheetId="4"/>
      <definedName name="DP_TSML119" refersTo="='Sect 2 - Published TSMs'!$E$72" sheetId="4"/>
      <definedName name="DP_TSML120" refersTo="='Sect 2 - Published TSMs'!$F$72" sheetId="4"/>
      <definedName name="DP_TSML121" refersTo="='Sect 2 - Published TSMs'!$D$73" sheetId="4"/>
      <definedName name="DP_TSML122" refersTo="='Sect 2 - Published TSMs'!$E$73" sheetId="4"/>
      <definedName name="DP_TSML123" refersTo="='Sect 2 - Published TSMs'!$F$73" sheetId="4"/>
      <definedName name="DP_TSML124" refersTo="='Sect 2 - Published TSMs'!$D$74" sheetId="4"/>
      <definedName name="DP_TSML125" refersTo="='Sect 2 - Published TSMs'!$E$74" sheetId="4"/>
      <definedName name="DP_TSML126" refersTo="='Sect 2 - Published TSMs'!$F$74" sheetId="4"/>
      <definedName name="DP_TSML127" refersTo="='Sect 2 - Published TSMs'!$D$75" sheetId="4"/>
      <definedName name="DP_TSML128" refersTo="='Sect 2 - Published TSMs'!$E$75" sheetId="4"/>
      <definedName name="DP_TSML129" refersTo="='Sect 2 - Published TSMs'!$F$75" sheetId="4"/>
      <definedName name="DP_TSML130" refersTo="='Sect 2 - Published TSMs'!$D$76" sheetId="4"/>
      <definedName name="DP_TSML131" refersTo="='Sect 2 - Published TSMs'!$E$76" sheetId="4"/>
      <definedName name="DP_TSML132" refersTo="='Sect 2 - Published TSMs'!$F$76" sheetId="4"/>
      <definedName name="DP_TSML133" refersTo="='Sect 2 - Published TSMs'!$D$77" sheetId="4"/>
      <definedName name="DP_TSML134" refersTo="='Sect 2 - Published TSMs'!$E$77" sheetId="4"/>
      <definedName name="DP_TSML135" refersTo="='Sect 2 - Published TSMs'!$F$77" sheetId="4"/>
      <definedName name="DP_TSML136" refersTo="='Sect 2 - Published TSMs'!$D$78" sheetId="4"/>
      <definedName name="DP_TSML137" refersTo="='Sect 2 - Published TSMs'!$E$78" sheetId="4"/>
      <definedName name="DP_TSML138" refersTo="='Sect 2 - Published TSMs'!$F$78" sheetId="4"/>
      <definedName name="DP_TSML139" refersTo="='Sect 2 - Published TSMs'!$D$79" sheetId="4"/>
      <definedName name="DP_TSML140" refersTo="='Sect 2 - Published TSMs'!$E$79" sheetId="4"/>
      <definedName name="DP_TSML141" refersTo="='Sect 2 - Published TSMs'!$F$79" sheetId="4"/>
      <definedName name="DP_TSML142" refersTo="='Sect 3 - TSMs reported by all'!$D$18" sheetId="5"/>
      <definedName name="DP_TSML143" refersTo="='Sect 3 - TSMs reported by all'!$E$18" sheetId="5"/>
      <definedName name="DP_TSML144" refersTo="='Sect 3 - TSMs reported by all'!$F$18" sheetId="5"/>
      <definedName name="DP_TSML145" refersTo="='Sect 3 - TSMs reported by all'!$D$19" sheetId="5"/>
      <definedName name="DP_TSML146" refersTo="='Sect 3 - TSMs reported by all'!$E$19" sheetId="5"/>
      <definedName name="DP_TSML147" refersTo="='Sect 3 - TSMs reported by all'!$F$19" sheetId="5"/>
      <definedName name="DP_TSML148" refersTo="='Sect 3 - TSMs reported by all'!$D$20" sheetId="5"/>
      <definedName name="DP_TSML149" refersTo="='Sect 3 - TSMs reported by all'!$E$20" sheetId="5"/>
      <definedName name="DP_TSML150" refersTo="='Sect 3 - TSMs reported by all'!$F$20" sheetId="5"/>
      <definedName name="DP_TSML151" refersTo="='Sect 3 - TSMs reported by all'!$D$21" sheetId="5"/>
      <definedName name="DP_TSML152" refersTo="='Sect 3 - TSMs reported by all'!$E$21" sheetId="5"/>
      <definedName name="DP_TSML153" refersTo="='Sect 3 - TSMs reported by all'!$F$21" sheetId="5"/>
      <definedName name="DP_TSML154" refersTo="='Sect 3 - TSMs reported by all'!$D$22" sheetId="5"/>
      <definedName name="DP_TSML155" refersTo="='Sect 3 - TSMs reported by all'!$E$22" sheetId="5"/>
      <definedName name="DP_TSML156" refersTo="='Sect 3 - TSMs reported by all'!$F$22" sheetId="5"/>
      <definedName name="DP_TSML157" refersTo="='Sect 3 - TSMs reported by all'!$D$35" sheetId="5"/>
      <definedName name="DP_TSML158" refersTo="='Sect 3 - TSMs reported by all'!$E$35" sheetId="5"/>
      <definedName name="DP_TSML159" refersTo="='Sect 3 - TSMs reported by all'!$F$35" sheetId="5"/>
      <definedName name="DP_TSML160" refersTo="='Sect 3 - TSMs reported by all'!$D$37" sheetId="5"/>
      <definedName name="DP_TSML161" refersTo="='Sect 3 - TSMs reported by all'!$E$37" sheetId="5"/>
      <definedName name="DP_TSML162" refersTo="='Sect 3 - TSMs reported by all'!$F$37" sheetId="5"/>
      <definedName name="DP_TSML163" refersTo="='Sect 3 - TSMs reported by all'!$D$50" sheetId="5"/>
      <definedName name="DP_TSML164" refersTo="='Sect 3 - TSMs reported by all'!$E$50" sheetId="5"/>
      <definedName name="DP_TSML165" refersTo="='Sect 3 - TSMs reported by all'!$F$50" sheetId="5"/>
      <definedName name="DP_TSML166" refersTo="='Sect 3 - TSMs reported by all'!$D$51" sheetId="5"/>
      <definedName name="DP_TSML167" refersTo="='Sect 3 - TSMs reported by all'!$E$51" sheetId="5"/>
      <definedName name="DP_TSML168" refersTo="='Sect 3 - TSMs reported by all'!$F$51" sheetId="5"/>
      <definedName name="DP_TSML169" refersTo="='Sect 3 - TSMs reported by all'!$D$52" sheetId="5"/>
      <definedName name="DP_TSML170" refersTo="='Sect 3 - TSMs reported by all'!$E$52" sheetId="5"/>
      <definedName name="DP_TSML171" refersTo="='Sect 3 - TSMs reported by all'!$F$52" sheetId="5"/>
      <definedName name="DP_TSML172" refersTo="='Sect 3 - TSMs reported by all'!$D$55" sheetId="5"/>
      <definedName name="DP_TSML173" refersTo="='Sect 3 - TSMs reported by all'!$D$57" sheetId="5"/>
      <definedName name="DP_TSML174" refersTo="='Sect 3 - TSMs reported by all'!$D$61" sheetId="5"/>
      <definedName name="DP_TSML175" refersTo="='Sect 3 - TSMs reported by all'!$D$63" sheetId="5"/>
      <definedName name="DP_TSML176" refersTo="='Sect 3 - TSMs reported by all'!$D$79" sheetId="5"/>
      <definedName name="DP_TSML177" refersTo="='Sect 4 - TSMs reported for LCRA'!$F$15" sheetId="6"/>
      <definedName name="DP_TSML178" refersTo="='Sect 4 - TSMs reported for LCRA'!$G$15" sheetId="6"/>
      <definedName name="DP_TSML179" refersTo="='Sect 4 - TSMs reported for LCRA'!$H$15" sheetId="6"/>
      <definedName name="DP_TSML180" refersTo="='Sect 4 - TSMs reported for LCRA'!$F$17" sheetId="6"/>
      <definedName name="DP_TSML181" refersTo="='Sect 4 - TSMs reported for LCRA'!$G$17" sheetId="6"/>
      <definedName name="DP_TSML182" refersTo="='Sect 4 - TSMs reported for LCRA'!$H$17" sheetId="6"/>
      <definedName name="DP_TSML183" refersTo="='Sect 4 - TSMs reported for LCRA'!$F$20" sheetId="6"/>
      <definedName name="DP_TSML184" refersTo="='Sect 4 - TSMs reported for LCRA'!$F$23" sheetId="6"/>
      <definedName name="DP_TSML185" refersTo="='Sect 4 - TSMs reported for LCRA'!$F$33" sheetId="6"/>
      <definedName name="DP_TSML186" refersTo="='Sect 4 - TSMs reported for LCRA'!$G$33" sheetId="6"/>
      <definedName name="DP_TSML187" refersTo="='Sect 4 - TSMs reported for LCRA'!$H$33" sheetId="6"/>
      <definedName name="DP_TSML188" refersTo="='Sect 4 - TSMs reported for LCRA'!$F$35" sheetId="6"/>
      <definedName name="DP_TSML189" refersTo="='Sect 4 - TSMs reported for LCRA'!$G$35" sheetId="6"/>
      <definedName name="DP_TSML190" refersTo="='Sect 4 - TSMs reported for LCRA'!$H$35" sheetId="6"/>
      <definedName name="DP_TSML191" refersTo="='Sect 4 - TSMs reported for LCRA'!$F$38" sheetId="6"/>
      <definedName name="DP_TSML192" refersTo="='Sect 4 - TSMs reported for LCRA'!$F$41" sheetId="6"/>
      <definedName name="DP_TSML193" refersTo="='Sect 4 - TSMs reported for LCRA'!$F$47" sheetId="6"/>
      <definedName name="DP_TSML194" refersTo="='Sect 4 - TSMs reported for LCRA'!$F$49" sheetId="6"/>
      <definedName name="DP_TSML195" refersTo="='Sect 4 - TSMs reported for LCRA'!$D$66" sheetId="6"/>
      <definedName name="DP_TSML196" refersTo="='Sect 4 - TSMs reported for LCRA'!$D$67" sheetId="6"/>
      <definedName name="DP_TSML197" refersTo="='Sect 4 - TSMs reported for LCRA'!$D$68" sheetId="6"/>
      <definedName name="DP_TSML198" refersTo="='Sect 4 - TSMs reported for LCRA'!$D$69" sheetId="6"/>
      <definedName name="DP_TSML199" refersTo="='Sect 4 - TSMs reported for LCRA'!$D$70" sheetId="6"/>
      <definedName name="DP_TSML201" refersTo="='Sect 4 - TSMs reported for LCRA'!$D$72" sheetId="6"/>
      <definedName name="DP_TSML202" refersTo="='Sect 4 - TSMs reported for LCRA'!$E$63" sheetId="6"/>
      <definedName name="DP_TSML203" refersTo="='Sect 4 - TSMs reported for LCRA'!$E$64" sheetId="6"/>
      <definedName name="DP_TSML204" refersTo="='Sect 4 - TSMs reported for LCRA'!$E$66" sheetId="6"/>
      <definedName name="DP_TSML205" refersTo="='Sect 4 - TSMs reported for LCRA'!$E$67" sheetId="6"/>
      <definedName name="DP_TSML206" refersTo="='Sect 4 - TSMs reported for LCRA'!$E$68" sheetId="6"/>
      <definedName name="DP_TSML207" refersTo="='Sect 4 - TSMs reported for LCRA'!$E$69" sheetId="6"/>
      <definedName name="DP_TSML208" refersTo="='Sect 4 - TSMs reported for LCRA'!$E$70" sheetId="6"/>
      <definedName name="DP_TSML210" refersTo="='Sect 4 - TSMs reported for LCRA'!$E$72" sheetId="6"/>
      <definedName name="DP_TSML211" refersTo="='Sect 4 - TSMs reported for LCRA'!$F$63" sheetId="6"/>
      <definedName name="DP_TSML212" refersTo="='Sect 4 - TSMs reported for LCRA'!$F$64" sheetId="6"/>
      <definedName name="DP_TSML213" refersTo="='Sect 4 - TSMs reported for LCRA'!$F$66" sheetId="6"/>
      <definedName name="DP_TSML214" refersTo="='Sect 4 - TSMs reported for LCRA'!$F$67" sheetId="6"/>
      <definedName name="DP_TSML215" refersTo="='Sect 4 - TSMs reported for LCRA'!$F$68" sheetId="6"/>
      <definedName name="DP_TSML216" refersTo="='Sect 4 - TSMs reported for LCRA'!$F$69" sheetId="6"/>
      <definedName name="DP_TSML217" refersTo="='Sect 4 - TSMs reported for LCRA'!$F$70" sheetId="6"/>
      <definedName name="DP_TSML219" refersTo="='Sect 4 - TSMs reported for LCRA'!$F$72" sheetId="6"/>
      <definedName name="DP_TSML220" refersTo="='Sect 4 - TSMs reported for LCRA'!$G$66" sheetId="6"/>
      <definedName name="DP_TSML221" refersTo="='Sect 4 - TSMs reported for LCRA'!$G$67" sheetId="6"/>
      <definedName name="DP_TSML222" refersTo="='Sect 4 - TSMs reported for LCRA'!$G$68" sheetId="6"/>
      <definedName name="DP_TSML223" refersTo="='Sect 4 - TSMs reported for LCRA'!$G$69" sheetId="6"/>
      <definedName name="DP_TSML224" refersTo="='Sect 4 - TSMs reported for LCRA'!$G$70" sheetId="6"/>
      <definedName name="DP_TSML226" refersTo="='Sect 4 - TSMs reported for LCRA'!$G$72" sheetId="6"/>
      <definedName name="DP_TSML227" refersTo="='Sect 4 - TSMs reported for LCRA'!$H$66" sheetId="6"/>
      <definedName name="DP_TSML228" refersTo="='Sect 4 - TSMs reported for LCRA'!$H$67" sheetId="6"/>
      <definedName name="DP_TSML229" refersTo="='Sect 4 - TSMs reported for LCRA'!$H$68" sheetId="6"/>
      <definedName name="DP_TSML230" refersTo="='Sect 4 - TSMs reported for LCRA'!$H$69" sheetId="6"/>
      <definedName name="DP_TSML231" refersTo="='Sect 4 - TSMs reported for LCRA'!$H$70" sheetId="6"/>
      <definedName name="DP_TSML232" refersTo="='Sect 4 - TSMs reported for LCRA'!$H$71" sheetId="6"/>
      <definedName name="DP_TSML233" refersTo="='Sect 4 - TSMs reported for LCRA'!$H$72" sheetId="6"/>
      <definedName name="DP_TSML234" refersTo="='Sect 4 - TSMs reported for LCRA'!$I$66" sheetId="6"/>
      <definedName name="DP_TSML235" refersTo="='Sect 4 - TSMs reported for LCRA'!$I$67" sheetId="6"/>
      <definedName name="DP_TSML236" refersTo="='Sect 4 - TSMs reported for LCRA'!$I$68" sheetId="6"/>
      <definedName name="DP_TSML237" refersTo="='Sect 4 - TSMs reported for LCRA'!$I$69" sheetId="6"/>
      <definedName name="DP_TSML238" refersTo="='Sect 4 - TSMs reported for LCRA'!$I$70" sheetId="6"/>
      <definedName name="DP_TSML239" refersTo="='Sect 4 - TSMs reported for LCRA'!$I$71" sheetId="6"/>
      <definedName name="DP_TSML240" refersTo="='Sect 4 - TSMs reported for LCRA'!$I$72" sheetId="6"/>
      <definedName name="DP_TSML241" refersTo="='Sect 4 - TSMs reported for LCRA'!$D$82" sheetId="6"/>
      <definedName name="DP_TSML242" refersTo="='Sect 4 - TSMs reported for LCRA'!$D$83" sheetId="6"/>
      <definedName name="DP_TSML243" refersTo="='Sect 4 - TSMs reported for LCRA'!$D$84" sheetId="6"/>
      <definedName name="DP_TSML244" refersTo="='Sect 4 - TSMs reported for LCRA'!$D$85" sheetId="6"/>
      <definedName name="DP_TSML245" refersTo="='Sect 4 - TSMs reported for LCRA'!$D$86" sheetId="6"/>
      <definedName name="DP_TSML246" refersTo="='Sect 4 - TSMs reported for LCRA'!$D$87" sheetId="6"/>
      <definedName name="DP_TSML247" refersTo="='Sect 4 - TSMs reported for LCRA'!$D$88" sheetId="6"/>
      <definedName name="DP_TSML248" refersTo="='Sect 4 - TSMs reported for LCRA'!$E$82" sheetId="6"/>
      <definedName name="DP_TSML249" refersTo="='Sect 4 - TSMs reported for LCRA'!$E$83" sheetId="6"/>
      <definedName name="DP_TSML250" refersTo="='Sect 4 - TSMs reported for LCRA'!$E$84" sheetId="6"/>
      <definedName name="DP_TSML251" refersTo="='Sect 4 - TSMs reported for LCRA'!$E$85" sheetId="6"/>
      <definedName name="DP_TSML252" refersTo="='Sect 4 - TSMs reported for LCRA'!$E$86" sheetId="6"/>
      <definedName name="DP_TSML253" refersTo="='Sect 4 - TSMs reported for LCRA'!$E$87" sheetId="6"/>
      <definedName name="DP_TSML254" refersTo="='Sect 4 - TSMs reported for LCRA'!$E$88" sheetId="6"/>
      <definedName name="DP_TSML255" refersTo="='Sect 4 - TSMs reported for LCRA'!$F$79" sheetId="6"/>
      <definedName name="DP_TSML256" refersTo="='Sect 4 - TSMs reported for LCRA'!$F$80" sheetId="6"/>
      <definedName name="DP_TSML257" refersTo="='Sect 4 - TSMs reported for LCRA'!$F$82" sheetId="6"/>
      <definedName name="DP_TSML258" refersTo="='Sect 4 - TSMs reported for LCRA'!$F$83" sheetId="6"/>
      <definedName name="DP_TSML259" refersTo="='Sect 4 - TSMs reported for LCRA'!$F$84" sheetId="6"/>
      <definedName name="DP_TSML260" refersTo="='Sect 4 - TSMs reported for LCRA'!$F$85" sheetId="6"/>
      <definedName name="DP_TSML261" refersTo="='Sect 4 - TSMs reported for LCRA'!$F$86" sheetId="6"/>
      <definedName name="DP_TSML263" refersTo="='Sect 4 - TSMs reported for LCRA'!$F$88" sheetId="6"/>
      <definedName name="DP_TSML264" refersTo="='Sect 4 - TSMs reported for LCRA'!$G$79" sheetId="6"/>
      <definedName name="DP_TSML265" refersTo="='Sect 4 - TSMs reported for LCRA'!$G$80" sheetId="6"/>
      <definedName name="DP_TSML266" refersTo="='Sect 4 - TSMs reported for LCRA'!$G$82" sheetId="6"/>
      <definedName name="DP_TSML267" refersTo="='Sect 4 - TSMs reported for LCRA'!$G$83" sheetId="6"/>
      <definedName name="DP_TSML268" refersTo="='Sect 4 - TSMs reported for LCRA'!$G$84" sheetId="6"/>
      <definedName name="DP_TSML269" refersTo="='Sect 4 - TSMs reported for LCRA'!$G$85" sheetId="6"/>
      <definedName name="DP_TSML270" refersTo="='Sect 4 - TSMs reported for LCRA'!$G$86" sheetId="6"/>
      <definedName name="DP_TSML272" refersTo="='Sect 4 - TSMs reported for LCRA'!$G$88" sheetId="6"/>
      <definedName name="DP_TSML273" refersTo="='Sect 4 - TSMs reported for LCRA'!$H$82" sheetId="6"/>
      <definedName name="DP_TSML274" refersTo="='Sect 4 - TSMs reported for LCRA'!$H$83" sheetId="6"/>
      <definedName name="DP_TSML275" refersTo="='Sect 4 - TSMs reported for LCRA'!$H$84" sheetId="6"/>
      <definedName name="DP_TSML276" refersTo="='Sect 4 - TSMs reported for LCRA'!$H$85" sheetId="6"/>
      <definedName name="DP_TSML277" refersTo="='Sect 4 - TSMs reported for LCRA'!$H$86" sheetId="6"/>
      <definedName name="DP_TSML278" refersTo="='Sect 4 - TSMs reported for LCRA'!$H$87" sheetId="6"/>
      <definedName name="DP_TSML279" refersTo="='Sect 4 - TSMs reported for LCRA'!$H$88" sheetId="6"/>
      <definedName name="DP_TSML280" refersTo="='Sect 4 - TSMs reported for LCRA'!$I$82" sheetId="6"/>
      <definedName name="DP_TSML281" refersTo="='Sect 4 - TSMs reported for LCRA'!$I$83" sheetId="6"/>
      <definedName name="DP_TSML282" refersTo="='Sect 4 - TSMs reported for LCRA'!$I$84" sheetId="6"/>
      <definedName name="DP_TSML283" refersTo="='Sect 4 - TSMs reported for LCRA'!$I$85" sheetId="6"/>
      <definedName name="DP_TSML284" refersTo="='Sect 4 - TSMs reported for LCRA'!$I$86" sheetId="6"/>
      <definedName name="DP_TSML285" refersTo="='Sect 4 - TSMs reported for LCRA'!$I$87" sheetId="6"/>
      <definedName name="DP_TSML286" refersTo="='Sect 4 - TSMs reported for LCRA'!$I$88" sheetId="6"/>
      <definedName name="DP_TSML287" refersTo="='Sect 5 - TSMs reported for LCHO'!$F$15" sheetId="7"/>
      <definedName name="DP_TSML288" refersTo="='Sect 5 - TSMs reported for LCHO'!$G$15" sheetId="7"/>
      <definedName name="DP_TSML289" refersTo="='Sect 5 - TSMs reported for LCHO'!$H$15" sheetId="7"/>
      <definedName name="DP_TSML290" refersTo="='Sect 5 - TSMs reported for LCHO'!$F$17" sheetId="7"/>
      <definedName name="DP_TSML291" refersTo="='Sect 5 - TSMs reported for LCHO'!$G$17" sheetId="7"/>
      <definedName name="DP_TSML292" refersTo="='Sect 5 - TSMs reported for LCHO'!$H$17" sheetId="7"/>
      <definedName name="DP_TSML293" refersTo="='Sect 5 - TSMs reported for LCHO'!$F$20" sheetId="7"/>
      <definedName name="DP_TSML294" refersTo="='Sect 5 - TSMs reported for LCHO'!$F$23" sheetId="7"/>
      <definedName name="DP_TSML295" refersTo="='Sect 5 - TSMs reported for LCHO'!$F$33" sheetId="7"/>
      <definedName name="DP_TSML296" refersTo="='Sect 5 - TSMs reported for LCHO'!$G$33" sheetId="7"/>
      <definedName name="DP_TSML297" refersTo="='Sect 5 - TSMs reported for LCHO'!$H$33" sheetId="7"/>
      <definedName name="DP_TSML298" refersTo="='Sect 5 - TSMs reported for LCHO'!$F$35" sheetId="7"/>
      <definedName name="DP_TSML299" refersTo="='Sect 5 - TSMs reported for LCHO'!$G$35" sheetId="7"/>
      <definedName name="DP_TSML300" refersTo="='Sect 5 - TSMs reported for LCHO'!$H$35" sheetId="7"/>
      <definedName name="DP_TSML301" refersTo="='Sect 5 - TSMs reported for LCHO'!$F$38" sheetId="7"/>
      <definedName name="DP_TSML302" refersTo="='Sect 5 - TSMs reported for LCHO'!$F$41" sheetId="7"/>
      <definedName name="DP_TSML303" refersTo="='Sect 5 - TSMs reported for LCHO'!$F$47" sheetId="7"/>
      <definedName name="DP_TSML304" refersTo="='Sect 5 - TSMs reported for LCHO'!$F$49" sheetId="7"/>
      <definedName name="DP_TSML305" refersTo="='Sect 5 - TSMs reported for LCHO'!$D$66" sheetId="7"/>
      <definedName name="DP_TSML306" refersTo="='Sect 5 - TSMs reported for LCHO'!$D$67" sheetId="7"/>
      <definedName name="DP_TSML307" refersTo="='Sect 5 - TSMs reported for LCHO'!$D$68" sheetId="7"/>
      <definedName name="DP_TSML308" refersTo="='Sect 5 - TSMs reported for LCHO'!$D$69" sheetId="7"/>
      <definedName name="DP_TSML309" refersTo="='Sect 5 - TSMs reported for LCHO'!$D$70" sheetId="7"/>
      <definedName name="DP_TSML311" refersTo="='Sect 5 - TSMs reported for LCHO'!$D$72" sheetId="7"/>
      <definedName name="DP_TSML312" refersTo="='Sect 5 - TSMs reported for LCHO'!$H$66" sheetId="7"/>
      <definedName name="DP_TSML313" refersTo="='Sect 5 - TSMs reported for LCHO'!$H$67" sheetId="7"/>
      <definedName name="DP_TSML314" refersTo="='Sect 5 - TSMs reported for LCHO'!$H$68" sheetId="7"/>
      <definedName name="DP_TSML315" refersTo="='Sect 5 - TSMs reported for LCHO'!$H$69" sheetId="7"/>
      <definedName name="DP_TSML316" refersTo="='Sect 5 - TSMs reported for LCHO'!$H$70" sheetId="7"/>
      <definedName name="DP_TSML317" refersTo="='Sect 5 - TSMs reported for LCHO'!$H$71" sheetId="7"/>
      <definedName name="DP_TSML318" refersTo="='Sect 5 - TSMs reported for LCHO'!$H$72" sheetId="7"/>
      <definedName name="DP_TSML319" refersTo="='Sect 5 - TSMs reported for LCHO'!$I$66" sheetId="7"/>
      <definedName name="DP_TSML320" refersTo="='Sect 5 - TSMs reported for LCHO'!$I$67" sheetId="7"/>
      <definedName name="DP_TSML321" refersTo="='Sect 5 - TSMs reported for LCHO'!$I$68" sheetId="7"/>
      <definedName name="DP_TSML322" refersTo="='Sect 5 - TSMs reported for LCHO'!$I$69" sheetId="7"/>
      <definedName name="DP_TSML323" refersTo="='Sect 5 - TSMs reported for LCHO'!$I$70" sheetId="7"/>
      <definedName name="DP_TSML324" refersTo="='Sect 5 - TSMs reported for LCHO'!$I$71" sheetId="7"/>
      <definedName name="DP_TSML325" refersTo="='Sect 5 - TSMs reported for LCHO'!$I$72" sheetId="7"/>
      <definedName name="DP_TSML326" refersTo="='Sect 5 - TSMs reported for LCHO'!$D$82" sheetId="7"/>
      <definedName name="DP_TSML327" refersTo="='Sect 5 - TSMs reported for LCHO'!$D$83" sheetId="7"/>
      <definedName name="DP_TSML328" refersTo="='Sect 5 - TSMs reported for LCHO'!$D$84" sheetId="7"/>
      <definedName name="DP_TSML329" refersTo="='Sect 5 - TSMs reported for LCHO'!$D$85" sheetId="7"/>
      <definedName name="DP_TSML330" refersTo="='Sect 5 - TSMs reported for LCHO'!$D$86" sheetId="7"/>
      <definedName name="DP_TSML331" refersTo="='Sect 5 - TSMs reported for LCHO'!$D$87" sheetId="7"/>
      <definedName name="DP_TSML332" refersTo="='Sect 5 - TSMs reported for LCHO'!$D$88" sheetId="7"/>
      <definedName name="DP_TSML333" refersTo="='Sect 5 - TSMs reported for LCHO'!$E$82" sheetId="7"/>
      <definedName name="DP_TSML334" refersTo="='Sect 5 - TSMs reported for LCHO'!$E$83" sheetId="7"/>
      <definedName name="DP_TSML335" refersTo="='Sect 5 - TSMs reported for LCHO'!$E$84" sheetId="7"/>
      <definedName name="DP_TSML336" refersTo="='Sect 5 - TSMs reported for LCHO'!$E$85" sheetId="7"/>
      <definedName name="DP_TSML337" refersTo="='Sect 5 - TSMs reported for LCHO'!$E$86" sheetId="7"/>
      <definedName name="DP_TSML338" refersTo="='Sect 5 - TSMs reported for LCHO'!$E$87" sheetId="7"/>
      <definedName name="DP_TSML339" refersTo="='Sect 5 - TSMs reported for LCHO'!$E$88" sheetId="7"/>
      <definedName name="DP_TSML340" refersTo="='Sect 5 - TSMs reported for LCHO'!$F$79" sheetId="7"/>
      <definedName name="DP_TSML341" refersTo="='Sect 5 - TSMs reported for LCHO'!$F$80" sheetId="7"/>
      <definedName name="DP_TSML342" refersTo="='Sect 5 - TSMs reported for LCHO'!$F$82" sheetId="7"/>
      <definedName name="DP_TSML343" refersTo="='Sect 5 - TSMs reported for LCHO'!$F$83" sheetId="7"/>
      <definedName name="DP_TSML344" refersTo="='Sect 5 - TSMs reported for LCHO'!$F$84" sheetId="7"/>
      <definedName name="DP_TSML345" refersTo="='Sect 5 - TSMs reported for LCHO'!$F$85" sheetId="7"/>
      <definedName name="DP_TSML346" refersTo="='Sect 5 - TSMs reported for LCHO'!$F$86" sheetId="7"/>
      <definedName name="DP_TSML348" refersTo="='Sect 5 - TSMs reported for LCHO'!$F$88" sheetId="7"/>
      <definedName name="DP_TSML349" refersTo="='Sect 5 - TSMs reported for LCHO'!$G$79" sheetId="7"/>
      <definedName name="DP_TSML350" refersTo="='Sect 5 - TSMs reported for LCHO'!$G$80" sheetId="7"/>
      <definedName name="DP_TSML351" refersTo="='Sect 5 - TSMs reported for LCHO'!$G$82" sheetId="7"/>
      <definedName name="DP_TSML352" refersTo="='Sect 5 - TSMs reported for LCHO'!$G$83" sheetId="7"/>
      <definedName name="DP_TSML353" refersTo="='Sect 5 - TSMs reported for LCHO'!$G$84" sheetId="7"/>
      <definedName name="DP_TSML354" refersTo="='Sect 5 - TSMs reported for LCHO'!$G$85" sheetId="7"/>
      <definedName name="DP_TSML355" refersTo="='Sect 5 - TSMs reported for LCHO'!$G$86" sheetId="7"/>
      <definedName name="DP_TSML357" refersTo="='Sect 5 - TSMs reported for LCHO'!$G$88" sheetId="7"/>
      <definedName name="DP_TSML358" refersTo="='Sect 5 - TSMs reported for LCHO'!$H$82" sheetId="7"/>
      <definedName name="DP_TSML359" refersTo="='Sect 5 - TSMs reported for LCHO'!$H$83" sheetId="7"/>
      <definedName name="DP_TSML360" refersTo="='Sect 5 - TSMs reported for LCHO'!$H$84" sheetId="7"/>
      <definedName name="DP_TSML361" refersTo="='Sect 5 - TSMs reported for LCHO'!$H$85" sheetId="7"/>
      <definedName name="DP_TSML362" refersTo="='Sect 5 - TSMs reported for LCHO'!$H$86" sheetId="7"/>
      <definedName name="DP_TSML363" refersTo="='Sect 5 - TSMs reported for LCHO'!$H$87" sheetId="7"/>
      <definedName name="DP_TSML364" refersTo="='Sect 5 - TSMs reported for LCHO'!$H$88" sheetId="7"/>
      <definedName name="DP_TSML365" refersTo="='Sect 5 - TSMs reported for LCHO'!$I$82" sheetId="7"/>
      <definedName name="DP_TSML366" refersTo="='Sect 5 - TSMs reported for LCHO'!$I$83" sheetId="7"/>
      <definedName name="DP_TSML367" refersTo="='Sect 5 - TSMs reported for LCHO'!$I$84" sheetId="7"/>
      <definedName name="DP_TSML368" refersTo="='Sect 5 - TSMs reported for LCHO'!$I$85" sheetId="7"/>
      <definedName name="DP_TSML369" refersTo="='Sect 5 - TSMs reported for LCHO'!$I$86" sheetId="7"/>
      <definedName name="DP_TSML370" refersTo="='Sect 5 - TSMs reported for LCHO'!$I$87" sheetId="7"/>
      <definedName name="DP_TSML371" refersTo="='Sect 5 - TSMs reported for LCHO'!$I$88" sheetId="7"/>
      <definedName name="DP_TSML372" refersTo="='Sect 6 - TSMs reported Combined'!$F$15" sheetId="8"/>
      <definedName name="DP_TSML373" refersTo="='Sect 6 - TSMs reported Combined'!$G$15" sheetId="8"/>
      <definedName name="DP_TSML374" refersTo="='Sect 6 - TSMs reported Combined'!$H$15" sheetId="8"/>
      <definedName name="DP_TSML375" refersTo="='Sect 6 - TSMs reported Combined'!$F$17" sheetId="8"/>
      <definedName name="DP_TSML376" refersTo="='Sect 6 - TSMs reported Combined'!$G$17" sheetId="8"/>
      <definedName name="DP_TSML377" refersTo="='Sect 6 - TSMs reported Combined'!$H$17" sheetId="8"/>
      <definedName name="DP_TSML378" refersTo="='Sect 6 - TSMs reported Combined'!$F$20" sheetId="8"/>
      <definedName name="DP_TSML379" refersTo="='Sect 6 - TSMs reported Combined'!$F$23" sheetId="8"/>
      <definedName name="DP_TSML380" refersTo="='Sect 6 - TSMs reported Combined'!$F$33" sheetId="8"/>
      <definedName name="DP_TSML381" refersTo="='Sect 6 - TSMs reported Combined'!$G$33" sheetId="8"/>
      <definedName name="DP_TSML382" refersTo="='Sect 6 - TSMs reported Combined'!$H$33" sheetId="8"/>
      <definedName name="DP_TSML383" refersTo="='Sect 6 - TSMs reported Combined'!$F$35" sheetId="8"/>
      <definedName name="DP_TSML384" refersTo="='Sect 6 - TSMs reported Combined'!$G$35" sheetId="8"/>
      <definedName name="DP_TSML385" refersTo="='Sect 6 - TSMs reported Combined'!$H$35" sheetId="8"/>
      <definedName name="DP_TSML386" refersTo="='Sect 6 - TSMs reported Combined'!$F$38" sheetId="8"/>
      <definedName name="DP_TSML387" refersTo="='Sect 6 - TSMs reported Combined'!$F$41" sheetId="8"/>
      <definedName name="DP_TSML388" refersTo="='Sect 6 - TSMs reported Combined'!$F$47" sheetId="8"/>
      <definedName name="DP_TSML389" refersTo="='Sect 6 - TSMs reported Combined'!$F$49" sheetId="8"/>
      <definedName name="DP_TSML390" refersTo="='Sect 6 - TSMs reported Combined'!$D$68" sheetId="8"/>
      <definedName name="DP_TSML391" refersTo="='Sect 6 - TSMs reported Combined'!$D$69" sheetId="8"/>
      <definedName name="DP_TSML392" refersTo="='Sect 6 - TSMs reported Combined'!$D$70" sheetId="8"/>
      <definedName name="DP_TSML393" refersTo="='Sect 6 - TSMs reported Combined'!$D$71" sheetId="8"/>
      <definedName name="DP_TSML394" refersTo="='Sect 6 - TSMs reported Combined'!$D$72" sheetId="8"/>
      <definedName name="DP_TSML396" refersTo="='Sect 6 - TSMs reported Combined'!$D$74" sheetId="8"/>
      <definedName name="DP_TSML397" refersTo="='Sect 6 - TSMs reported Combined'!$E$65" sheetId="8"/>
      <definedName name="DP_TSML398" refersTo="='Sect 6 - TSMs reported Combined'!$E$66" sheetId="8"/>
      <definedName name="DP_TSML399" refersTo="='Sect 6 - TSMs reported Combined'!$E$68" sheetId="8"/>
      <definedName name="DP_TSML400" refersTo="='Sect 6 - TSMs reported Combined'!$E$69" sheetId="8"/>
      <definedName name="DP_TSML401" refersTo="='Sect 6 - TSMs reported Combined'!$E$70" sheetId="8"/>
      <definedName name="DP_TSML402" refersTo="='Sect 6 - TSMs reported Combined'!$E$71" sheetId="8"/>
      <definedName name="DP_TSML403" refersTo="='Sect 6 - TSMs reported Combined'!$E$72" sheetId="8"/>
      <definedName name="DP_TSML405" refersTo="='Sect 6 - TSMs reported Combined'!$E$74" sheetId="8"/>
      <definedName name="DP_TSML406" refersTo="='Sect 6 - TSMs reported Combined'!$F$65" sheetId="8"/>
      <definedName name="DP_TSML407" refersTo="='Sect 6 - TSMs reported Combined'!$F$66" sheetId="8"/>
      <definedName name="DP_TSML408" refersTo="='Sect 6 - TSMs reported Combined'!$F$68" sheetId="8"/>
      <definedName name="DP_TSML409" refersTo="='Sect 6 - TSMs reported Combined'!$F$69" sheetId="8"/>
      <definedName name="DP_TSML410" refersTo="='Sect 6 - TSMs reported Combined'!$F$70" sheetId="8"/>
      <definedName name="DP_TSML411" refersTo="='Sect 6 - TSMs reported Combined'!$F$71" sheetId="8"/>
      <definedName name="DP_TSML412" refersTo="='Sect 6 - TSMs reported Combined'!$F$72" sheetId="8"/>
      <definedName name="DP_TSML414" refersTo="='Sect 6 - TSMs reported Combined'!$F$74" sheetId="8"/>
      <definedName name="DP_TSML415" refersTo="='Sect 6 - TSMs reported Combined'!$G$68" sheetId="8"/>
      <definedName name="DP_TSML416" refersTo="='Sect 6 - TSMs reported Combined'!$G$69" sheetId="8"/>
      <definedName name="DP_TSML417" refersTo="='Sect 6 - TSMs reported Combined'!$G$70" sheetId="8"/>
      <definedName name="DP_TSML418" refersTo="='Sect 6 - TSMs reported Combined'!$G$71" sheetId="8"/>
      <definedName name="DP_TSML419" refersTo="='Sect 6 - TSMs reported Combined'!$G$72" sheetId="8"/>
      <definedName name="DP_TSML421" refersTo="='Sect 6 - TSMs reported Combined'!$G$74" sheetId="8"/>
      <definedName name="DP_TSML422" refersTo="='Sect 6 - TSMs reported Combined'!$H$68" sheetId="8"/>
      <definedName name="DP_TSML423" refersTo="='Sect 6 - TSMs reported Combined'!$H$69" sheetId="8"/>
      <definedName name="DP_TSML424" refersTo="='Sect 6 - TSMs reported Combined'!$H$70" sheetId="8"/>
      <definedName name="DP_TSML425" refersTo="='Sect 6 - TSMs reported Combined'!$H$71" sheetId="8"/>
      <definedName name="DP_TSML426" refersTo="='Sect 6 - TSMs reported Combined'!$H$72" sheetId="8"/>
      <definedName name="DP_TSML427" refersTo="='Sect 6 - TSMs reported Combined'!$H$73" sheetId="8"/>
      <definedName name="DP_TSML428" refersTo="='Sect 6 - TSMs reported Combined'!$H$74" sheetId="8"/>
      <definedName name="DP_TSML429" refersTo="='Sect 6 - TSMs reported Combined'!$I$68" sheetId="8"/>
      <definedName name="DP_TSML430" refersTo="='Sect 6 - TSMs reported Combined'!$I$69" sheetId="8"/>
      <definedName name="DP_TSML431" refersTo="='Sect 6 - TSMs reported Combined'!$I$70" sheetId="8"/>
      <definedName name="DP_TSML432" refersTo="='Sect 6 - TSMs reported Combined'!$I$71" sheetId="8"/>
      <definedName name="DP_TSML433" refersTo="='Sect 6 - TSMs reported Combined'!$I$72" sheetId="8"/>
      <definedName name="DP_TSML434" refersTo="='Sect 6 - TSMs reported Combined'!$I$73" sheetId="8"/>
      <definedName name="DP_TSML435" refersTo="='Sect 6 - TSMs reported Combined'!$I$74" sheetId="8"/>
      <definedName name="DP_TSML436" refersTo="='Sect 6 - TSMs reported Combined'!$D$84" sheetId="8"/>
      <definedName name="DP_TSML437" refersTo="='Sect 6 - TSMs reported Combined'!$D$85" sheetId="8"/>
      <definedName name="DP_TSML438" refersTo="='Sect 6 - TSMs reported Combined'!$D$86" sheetId="8"/>
      <definedName name="DP_TSML439" refersTo="='Sect 6 - TSMs reported Combined'!$D$87" sheetId="8"/>
      <definedName name="DP_TSML440" refersTo="='Sect 6 - TSMs reported Combined'!$D$88" sheetId="8"/>
      <definedName name="DP_TSML441" refersTo="='Sect 6 - TSMs reported Combined'!$D$89" sheetId="8"/>
      <definedName name="DP_TSML442" refersTo="='Sect 6 - TSMs reported Combined'!$D$90" sheetId="8"/>
      <definedName name="DP_TSML443" refersTo="='Sect 6 - TSMs reported Combined'!$E$84" sheetId="8"/>
      <definedName name="DP_TSML444" refersTo="='Sect 6 - TSMs reported Combined'!$E$85" sheetId="8"/>
      <definedName name="DP_TSML445" refersTo="='Sect 6 - TSMs reported Combined'!$E$86" sheetId="8"/>
      <definedName name="DP_TSML446" refersTo="='Sect 6 - TSMs reported Combined'!$E$87" sheetId="8"/>
      <definedName name="DP_TSML447" refersTo="='Sect 6 - TSMs reported Combined'!$E$88" sheetId="8"/>
      <definedName name="DP_TSML448" refersTo="='Sect 6 - TSMs reported Combined'!$E$89" sheetId="8"/>
      <definedName name="DP_TSML449" refersTo="='Sect 6 - TSMs reported Combined'!$E$90" sheetId="8"/>
      <definedName name="DP_TSML450" refersTo="='Sect 6 - TSMs reported Combined'!$F$81" sheetId="8"/>
      <definedName name="DP_TSML451" refersTo="='Sect 6 - TSMs reported Combined'!$F$82" sheetId="8"/>
      <definedName name="DP_TSML452" refersTo="='Sect 6 - TSMs reported Combined'!$F$84" sheetId="8"/>
      <definedName name="DP_TSML453" refersTo="='Sect 6 - TSMs reported Combined'!$F$85" sheetId="8"/>
      <definedName name="DP_TSML454" refersTo="='Sect 6 - TSMs reported Combined'!$F$86" sheetId="8"/>
      <definedName name="DP_TSML455" refersTo="='Sect 6 - TSMs reported Combined'!$F$87" sheetId="8"/>
      <definedName name="DP_TSML456" refersTo="='Sect 6 - TSMs reported Combined'!$F$88" sheetId="8"/>
      <definedName name="DP_TSML458" refersTo="='Sect 6 - TSMs reported Combined'!$F$90" sheetId="8"/>
      <definedName name="DP_TSML459" refersTo="='Sect 6 - TSMs reported Combined'!$G$81" sheetId="8"/>
      <definedName name="DP_TSML460" refersTo="='Sect 6 - TSMs reported Combined'!$G$82" sheetId="8"/>
      <definedName name="DP_TSML461" refersTo="='Sect 6 - TSMs reported Combined'!$G$84" sheetId="8"/>
      <definedName name="DP_TSML462" refersTo="='Sect 6 - TSMs reported Combined'!$G$85" sheetId="8"/>
      <definedName name="DP_TSML463" refersTo="='Sect 6 - TSMs reported Combined'!$G$86" sheetId="8"/>
      <definedName name="DP_TSML464" refersTo="='Sect 6 - TSMs reported Combined'!$G$87" sheetId="8"/>
      <definedName name="DP_TSML465" refersTo="='Sect 6 - TSMs reported Combined'!$G$88" sheetId="8"/>
      <definedName name="DP_TSML467" refersTo="='Sect 6 - TSMs reported Combined'!$G$90" sheetId="8"/>
      <definedName name="DP_TSML468" refersTo="='Sect 6 - TSMs reported Combined'!$H$84" sheetId="8"/>
      <definedName name="DP_TSML469" refersTo="='Sect 6 - TSMs reported Combined'!$H$85" sheetId="8"/>
      <definedName name="DP_TSML470" refersTo="='Sect 6 - TSMs reported Combined'!$H$86" sheetId="8"/>
      <definedName name="DP_TSML471" refersTo="='Sect 6 - TSMs reported Combined'!$H$87" sheetId="8"/>
      <definedName name="DP_TSML472" refersTo="='Sect 6 - TSMs reported Combined'!$H$88" sheetId="8"/>
      <definedName name="DP_TSML473" refersTo="='Sect 6 - TSMs reported Combined'!$H$89" sheetId="8"/>
      <definedName name="DP_TSML474" refersTo="='Sect 6 - TSMs reported Combined'!$H$90" sheetId="8"/>
      <definedName name="DP_TSML475" refersTo="='Sect 6 - TSMs reported Combined'!$I$84" sheetId="8"/>
      <definedName name="DP_TSML476" refersTo="='Sect 6 - TSMs reported Combined'!$I$85" sheetId="8"/>
      <definedName name="DP_TSML477" refersTo="='Sect 6 - TSMs reported Combined'!$I$86" sheetId="8"/>
      <definedName name="DP_TSML478" refersTo="='Sect 6 - TSMs reported Combined'!$I$87" sheetId="8"/>
      <definedName name="DP_TSML479" refersTo="='Sect 6 - TSMs reported Combined'!$I$88" sheetId="8"/>
      <definedName name="DP_TSML480" refersTo="='Sect 6 - TSMs reported Combined'!$I$89" sheetId="8"/>
      <definedName name="DP_TSML481" refersTo="='Sect 6 - TSMs reported Combined'!$I$90" sheetId="8"/>
      <definedName name="DP_TSML482" refersTo="='Sect 1a - Background'!$E$75" sheetId="2"/>
      <definedName name="DP_TSML483" refersTo="='Sect 1b - Background'!$E$75" sheetId="3"/>
      <definedName name="DP_TSML484" refersTo="='Sect 3 - TSMs reported by all'!$D$59" sheetId="5"/>
      <definedName name="DP_TSML485" refersTo="='Sect 3 - TSMs reported by all'!$D$65" sheetId="5"/>
      <definedName name="DP_TSML492" refersTo="='Sect 2 - Published TSMs'!$F$8" sheetId="4"/>
      <definedName name="DP_TSML493" refersTo="='Sect 2 - Published TSMs'!$F$12" sheetId="4"/>
      <definedName name="DP_TSML494" refersTo="='Sect 2 - Published TSMs'!$F$13" sheetId="4"/>
      <definedName name="DP_TSML495" refersTo="='Sect 2 - Published TSMs'!$D$14" sheetId="4"/>
      <definedName name="DP_TSML496" refersTo="='Sect 2 - Published TSMs'!$D$15" sheetId="4"/>
      <definedName name="DP_TSML497" refersTo="='Sect 2 - Published TSMs'!$D$16" sheetId="4"/>
      <definedName name="DP_TSML498" refersTo="='Sect 2 - Published TSMs'!$F$20" sheetId="4"/>
      <definedName name="DP_TSML499" refersTo="='Sect 2 - Published TSMs'!$F$21" sheetId="4"/>
      <definedName name="DP_TSML500" refersTo="='Sect 2 - Published TSMs'!$D$22" sheetId="4"/>
      <definedName name="DP_TSML501" refersTo="='Sect 2 - Published TSMs'!$D$23" sheetId="4"/>
      <definedName name="DP_TSML502" refersTo="='Sect 2 - Published TSMs'!$D$24" sheetId="4"/>
      <definedName name="DP_TSML503" refersTo="='Sect 2 - Published TSMs'!$D$25" sheetId="4"/>
      <definedName name="DP_TSML504" refersTo="='Sect 3 - TSMs reported by all'!$F$8" sheetId="5"/>
      <definedName name="DP_TSML505" refersTo="='Sect 3 - TSMs reported by all'!$F$9" sheetId="5"/>
    </definedNames>
    <sheetDataSet>
      <sheetData sheetId="0"/>
      <sheetData sheetId="1"/>
      <sheetData sheetId="2">
        <row r="11">
          <cell r="E11" t="str">
            <v>Yes</v>
          </cell>
        </row>
        <row r="12">
          <cell r="E12" t="str">
            <v>No</v>
          </cell>
        </row>
        <row r="13">
          <cell r="E13" t="str">
            <v>No</v>
          </cell>
        </row>
        <row r="22">
          <cell r="E22" t="str">
            <v>LCRA - section 4</v>
          </cell>
        </row>
        <row r="28">
          <cell r="E28">
            <v>45139</v>
          </cell>
        </row>
        <row r="29">
          <cell r="E29">
            <v>45182</v>
          </cell>
        </row>
        <row r="31">
          <cell r="E31" t="str">
            <v>Yes</v>
          </cell>
        </row>
        <row r="32">
          <cell r="E32" t="str">
            <v>ARP Research</v>
          </cell>
        </row>
        <row r="34">
          <cell r="E34" t="str">
            <v>Yes</v>
          </cell>
        </row>
        <row r="35">
          <cell r="E35" t="str">
            <v>Prize Draw £100 vouchers</v>
          </cell>
        </row>
        <row r="40">
          <cell r="E40" t="str">
            <v>Yes</v>
          </cell>
        </row>
        <row r="41">
          <cell r="E41"/>
        </row>
        <row r="48">
          <cell r="E48">
            <v>7643</v>
          </cell>
        </row>
        <row r="50">
          <cell r="E50">
            <v>0</v>
          </cell>
        </row>
        <row r="56">
          <cell r="E56">
            <v>275</v>
          </cell>
        </row>
        <row r="57">
          <cell r="E57">
            <v>400</v>
          </cell>
        </row>
        <row r="58">
          <cell r="E58">
            <v>0</v>
          </cell>
        </row>
        <row r="59">
          <cell r="E59">
            <v>253</v>
          </cell>
        </row>
        <row r="60">
          <cell r="E60">
            <v>0</v>
          </cell>
        </row>
        <row r="61">
          <cell r="E61">
            <v>0</v>
          </cell>
        </row>
        <row r="62">
          <cell r="E62">
            <v>928</v>
          </cell>
        </row>
        <row r="64">
          <cell r="E64"/>
        </row>
        <row r="75">
          <cell r="E75" t="str">
            <v>Weighted</v>
          </cell>
        </row>
        <row r="78">
          <cell r="E78">
            <v>76.5</v>
          </cell>
        </row>
        <row r="79">
          <cell r="E79">
            <v>70.900000000000006</v>
          </cell>
        </row>
        <row r="80">
          <cell r="E80"/>
        </row>
        <row r="81">
          <cell r="E81">
            <v>84.8</v>
          </cell>
        </row>
        <row r="82">
          <cell r="E82"/>
        </row>
        <row r="83">
          <cell r="E83"/>
        </row>
        <row r="91">
          <cell r="E91" t="str">
            <v>Yes</v>
          </cell>
        </row>
        <row r="94">
          <cell r="E94" t="str">
            <v>Stock type</v>
          </cell>
        </row>
        <row r="95">
          <cell r="E95" t="str">
            <v>Age of respondent</v>
          </cell>
        </row>
        <row r="96">
          <cell r="E96" t="str">
            <v>Ethnicity of respondent</v>
          </cell>
        </row>
        <row r="100">
          <cell r="E100"/>
        </row>
        <row r="113">
          <cell r="E113">
            <v>383</v>
          </cell>
        </row>
        <row r="114">
          <cell r="E114">
            <v>325</v>
          </cell>
        </row>
        <row r="115">
          <cell r="E115">
            <v>107</v>
          </cell>
        </row>
        <row r="116">
          <cell r="E116">
            <v>58</v>
          </cell>
        </row>
        <row r="117">
          <cell r="E117">
            <v>52</v>
          </cell>
        </row>
      </sheetData>
      <sheetData sheetId="3">
        <row r="11">
          <cell r="E11" t="str">
            <v>Yes</v>
          </cell>
        </row>
        <row r="12">
          <cell r="E12" t="str">
            <v>No</v>
          </cell>
        </row>
        <row r="13">
          <cell r="E13" t="str">
            <v>No</v>
          </cell>
        </row>
        <row r="22">
          <cell r="E22"/>
        </row>
        <row r="24">
          <cell r="E24"/>
        </row>
        <row r="26">
          <cell r="E26"/>
        </row>
        <row r="28">
          <cell r="E28"/>
        </row>
        <row r="29">
          <cell r="E29"/>
        </row>
        <row r="31">
          <cell r="E31"/>
        </row>
        <row r="32">
          <cell r="E32"/>
        </row>
        <row r="34">
          <cell r="E34"/>
        </row>
        <row r="35">
          <cell r="E35"/>
        </row>
        <row r="40">
          <cell r="E40"/>
        </row>
        <row r="41">
          <cell r="E41"/>
        </row>
        <row r="48">
          <cell r="E48"/>
        </row>
        <row r="50">
          <cell r="E50"/>
        </row>
        <row r="52">
          <cell r="E52"/>
        </row>
        <row r="56">
          <cell r="E56"/>
        </row>
        <row r="57">
          <cell r="E57"/>
        </row>
        <row r="58">
          <cell r="E58"/>
        </row>
        <row r="59">
          <cell r="E59"/>
        </row>
        <row r="60">
          <cell r="E60"/>
        </row>
        <row r="61">
          <cell r="E61"/>
        </row>
        <row r="62">
          <cell r="E62">
            <v>0</v>
          </cell>
        </row>
        <row r="64">
          <cell r="E64"/>
        </row>
        <row r="75">
          <cell r="E75"/>
        </row>
        <row r="78">
          <cell r="E78"/>
        </row>
        <row r="79">
          <cell r="E79"/>
        </row>
        <row r="80">
          <cell r="E80"/>
        </row>
        <row r="81">
          <cell r="E81"/>
        </row>
        <row r="82">
          <cell r="E82"/>
        </row>
        <row r="83">
          <cell r="E83"/>
        </row>
        <row r="91">
          <cell r="E91"/>
        </row>
        <row r="94">
          <cell r="E94"/>
        </row>
        <row r="95">
          <cell r="E95"/>
        </row>
        <row r="96">
          <cell r="E96"/>
        </row>
        <row r="100">
          <cell r="E100"/>
        </row>
        <row r="113">
          <cell r="E113"/>
        </row>
        <row r="114">
          <cell r="E114"/>
        </row>
        <row r="115">
          <cell r="E115"/>
        </row>
        <row r="116">
          <cell r="E116"/>
        </row>
        <row r="117">
          <cell r="E117"/>
        </row>
      </sheetData>
      <sheetData sheetId="4">
        <row r="8">
          <cell r="F8" t="str">
            <v>Yes</v>
          </cell>
        </row>
        <row r="12">
          <cell r="F12">
            <v>45336</v>
          </cell>
        </row>
        <row r="13">
          <cell r="F13" t="str">
            <v>Yes</v>
          </cell>
        </row>
        <row r="14">
          <cell r="D14" t="str">
            <v>https://mailchi.mp/413d2ea44355/twenty-second-edition-of-your-housing-newsletter?e=[UNIQID] 
https://www.luton.gov.uk/Housing/Lists/LutonDocuments/PDF/tenants/tenants-satisfaction-survey-results.pdf 
https://m.luton.gov.uk/Page/Show/Housing/Pages/how-we-are-performing.aspx</v>
          </cell>
        </row>
        <row r="15">
          <cell r="D15"/>
        </row>
        <row r="16">
          <cell r="D16"/>
        </row>
        <row r="20">
          <cell r="F20"/>
        </row>
        <row r="21">
          <cell r="F21"/>
        </row>
        <row r="22">
          <cell r="D22"/>
        </row>
        <row r="23">
          <cell r="D23"/>
        </row>
        <row r="24">
          <cell r="D24"/>
        </row>
        <row r="25">
          <cell r="D25"/>
        </row>
        <row r="32">
          <cell r="F32">
            <v>100</v>
          </cell>
        </row>
        <row r="33">
          <cell r="F33">
            <v>100</v>
          </cell>
        </row>
        <row r="34">
          <cell r="F34">
            <v>100</v>
          </cell>
        </row>
        <row r="35">
          <cell r="F35">
            <v>100</v>
          </cell>
        </row>
        <row r="36">
          <cell r="F36">
            <v>98</v>
          </cell>
        </row>
        <row r="41">
          <cell r="F41">
            <v>60</v>
          </cell>
        </row>
        <row r="42">
          <cell r="F42">
            <v>0.7</v>
          </cell>
        </row>
        <row r="49">
          <cell r="D49">
            <v>1.7</v>
          </cell>
        </row>
        <row r="50">
          <cell r="D50">
            <v>98.9</v>
          </cell>
        </row>
        <row r="51">
          <cell r="D51">
            <v>99.3</v>
          </cell>
        </row>
        <row r="58">
          <cell r="D58">
            <v>28.3</v>
          </cell>
          <cell r="E58"/>
          <cell r="F58"/>
        </row>
        <row r="59">
          <cell r="D59">
            <v>3.7</v>
          </cell>
          <cell r="E59"/>
          <cell r="F59"/>
        </row>
        <row r="60">
          <cell r="D60">
            <v>82.9</v>
          </cell>
          <cell r="E60"/>
          <cell r="F60"/>
        </row>
        <row r="61">
          <cell r="D61">
            <v>62.1</v>
          </cell>
          <cell r="E61"/>
          <cell r="F61"/>
        </row>
        <row r="68">
          <cell r="D68">
            <v>74.5</v>
          </cell>
          <cell r="E68"/>
          <cell r="F68"/>
        </row>
        <row r="69">
          <cell r="D69">
            <v>79.3</v>
          </cell>
          <cell r="F69"/>
        </row>
        <row r="70">
          <cell r="D70">
            <v>75.8</v>
          </cell>
          <cell r="F70"/>
        </row>
        <row r="71">
          <cell r="D71">
            <v>76.400000000000006</v>
          </cell>
          <cell r="F71"/>
        </row>
        <row r="72">
          <cell r="D72">
            <v>78</v>
          </cell>
          <cell r="E72"/>
          <cell r="F72"/>
        </row>
        <row r="73">
          <cell r="D73">
            <v>59.8</v>
          </cell>
          <cell r="E73"/>
          <cell r="F73"/>
        </row>
        <row r="74">
          <cell r="D74">
            <v>65.099999999999994</v>
          </cell>
          <cell r="E74"/>
          <cell r="F74"/>
        </row>
        <row r="75">
          <cell r="D75">
            <v>75</v>
          </cell>
          <cell r="E75"/>
          <cell r="F75"/>
        </row>
        <row r="76">
          <cell r="D76">
            <v>36.700000000000003</v>
          </cell>
          <cell r="E76"/>
          <cell r="F76"/>
        </row>
        <row r="77">
          <cell r="D77">
            <v>71.2</v>
          </cell>
          <cell r="E77"/>
          <cell r="F77"/>
        </row>
        <row r="78">
          <cell r="D78">
            <v>59.2</v>
          </cell>
          <cell r="E78"/>
          <cell r="F78"/>
        </row>
        <row r="79">
          <cell r="D79">
            <v>51.2</v>
          </cell>
          <cell r="E79"/>
          <cell r="F79"/>
        </row>
      </sheetData>
      <sheetData sheetId="5">
        <row r="8">
          <cell r="F8" t="str">
            <v>Yes</v>
          </cell>
        </row>
        <row r="9">
          <cell r="F9"/>
        </row>
        <row r="18">
          <cell r="D18">
            <v>100</v>
          </cell>
          <cell r="E18">
            <v>6892</v>
          </cell>
          <cell r="F18">
            <v>6892</v>
          </cell>
        </row>
        <row r="19">
          <cell r="D19">
            <v>100</v>
          </cell>
          <cell r="E19">
            <v>462</v>
          </cell>
          <cell r="F19">
            <v>462</v>
          </cell>
        </row>
        <row r="20">
          <cell r="D20">
            <v>100</v>
          </cell>
          <cell r="E20">
            <v>436</v>
          </cell>
          <cell r="F20">
            <v>436</v>
          </cell>
        </row>
        <row r="21">
          <cell r="D21">
            <v>100</v>
          </cell>
          <cell r="E21">
            <v>45</v>
          </cell>
          <cell r="F21">
            <v>45</v>
          </cell>
        </row>
        <row r="22">
          <cell r="D22">
            <v>98.275862068965509</v>
          </cell>
          <cell r="E22">
            <v>57</v>
          </cell>
          <cell r="F22">
            <v>58</v>
          </cell>
        </row>
        <row r="35">
          <cell r="D35">
            <v>60.02554278416347</v>
          </cell>
          <cell r="E35">
            <v>470</v>
          </cell>
          <cell r="F35">
            <v>7830</v>
          </cell>
        </row>
        <row r="37">
          <cell r="D37">
            <v>0.76628352490421459</v>
          </cell>
          <cell r="E37">
            <v>6</v>
          </cell>
          <cell r="F37">
            <v>7830</v>
          </cell>
        </row>
        <row r="50">
          <cell r="D50">
            <v>1.7243648808740293</v>
          </cell>
          <cell r="E50">
            <v>131</v>
          </cell>
          <cell r="F50">
            <v>7597</v>
          </cell>
        </row>
        <row r="51">
          <cell r="D51">
            <v>98.902803308823522</v>
          </cell>
          <cell r="E51">
            <v>17217</v>
          </cell>
          <cell r="F51">
            <v>17408</v>
          </cell>
        </row>
        <row r="52">
          <cell r="D52">
            <v>99.309749784296812</v>
          </cell>
          <cell r="E52">
            <v>3453</v>
          </cell>
          <cell r="F52">
            <v>3477</v>
          </cell>
        </row>
        <row r="55">
          <cell r="D55">
            <v>30</v>
          </cell>
        </row>
        <row r="57">
          <cell r="D57" t="str">
            <v>No</v>
          </cell>
        </row>
        <row r="59">
          <cell r="D59"/>
        </row>
        <row r="61">
          <cell r="D61">
            <v>24</v>
          </cell>
        </row>
        <row r="63">
          <cell r="D63" t="str">
            <v>No</v>
          </cell>
        </row>
        <row r="65">
          <cell r="D65"/>
        </row>
        <row r="79">
          <cell r="D79"/>
        </row>
      </sheetData>
      <sheetData sheetId="6">
        <row r="15">
          <cell r="F15">
            <v>28.352490421455936</v>
          </cell>
          <cell r="G15">
            <v>222</v>
          </cell>
          <cell r="H15">
            <v>7830</v>
          </cell>
        </row>
        <row r="17">
          <cell r="F17">
            <v>82.882882882882882</v>
          </cell>
          <cell r="G17">
            <v>184</v>
          </cell>
          <cell r="H17">
            <v>222</v>
          </cell>
        </row>
        <row r="20">
          <cell r="F20"/>
        </row>
        <row r="23">
          <cell r="F23"/>
        </row>
        <row r="33">
          <cell r="F33">
            <v>3.7037037037037037</v>
          </cell>
          <cell r="G33">
            <v>29</v>
          </cell>
          <cell r="H33">
            <v>7830</v>
          </cell>
        </row>
        <row r="35">
          <cell r="F35">
            <v>62.068965517241381</v>
          </cell>
          <cell r="G35">
            <v>18</v>
          </cell>
          <cell r="H35">
            <v>29</v>
          </cell>
        </row>
        <row r="38">
          <cell r="F38"/>
        </row>
        <row r="41">
          <cell r="F41"/>
        </row>
        <row r="47">
          <cell r="F47" t="str">
            <v>Yes</v>
          </cell>
        </row>
        <row r="49">
          <cell r="F49"/>
        </row>
        <row r="63">
          <cell r="E63">
            <v>601.1</v>
          </cell>
          <cell r="F63">
            <v>601.1</v>
          </cell>
        </row>
        <row r="64">
          <cell r="E64">
            <v>271</v>
          </cell>
          <cell r="F64">
            <v>271</v>
          </cell>
        </row>
        <row r="66">
          <cell r="D66">
            <v>359.1</v>
          </cell>
          <cell r="E66">
            <v>324.3</v>
          </cell>
          <cell r="F66">
            <v>288.2</v>
          </cell>
          <cell r="G66">
            <v>383.6</v>
          </cell>
          <cell r="H66">
            <v>391.8</v>
          </cell>
          <cell r="I66">
            <v>233.3</v>
          </cell>
        </row>
        <row r="67">
          <cell r="D67">
            <v>331.1</v>
          </cell>
          <cell r="E67">
            <v>152.5</v>
          </cell>
          <cell r="F67">
            <v>167.5</v>
          </cell>
          <cell r="G67">
            <v>315.39999999999998</v>
          </cell>
          <cell r="H67">
            <v>316.7</v>
          </cell>
          <cell r="I67">
            <v>264.5</v>
          </cell>
        </row>
        <row r="68">
          <cell r="D68">
            <v>111.4</v>
          </cell>
          <cell r="E68">
            <v>50.4</v>
          </cell>
          <cell r="F68">
            <v>55.8</v>
          </cell>
          <cell r="G68">
            <v>97</v>
          </cell>
          <cell r="H68">
            <v>90.3</v>
          </cell>
          <cell r="I68">
            <v>135</v>
          </cell>
        </row>
        <row r="69">
          <cell r="D69">
            <v>66.2</v>
          </cell>
          <cell r="E69">
            <v>30.9</v>
          </cell>
          <cell r="F69">
            <v>37.5</v>
          </cell>
          <cell r="G69">
            <v>64</v>
          </cell>
          <cell r="H69">
            <v>54.8</v>
          </cell>
          <cell r="I69">
            <v>97</v>
          </cell>
        </row>
        <row r="70">
          <cell r="D70">
            <v>58.3</v>
          </cell>
          <cell r="E70">
            <v>43</v>
          </cell>
          <cell r="F70">
            <v>52.1</v>
          </cell>
          <cell r="G70">
            <v>55.3</v>
          </cell>
          <cell r="H70">
            <v>54.4</v>
          </cell>
          <cell r="I70">
            <v>102.3</v>
          </cell>
        </row>
        <row r="71">
          <cell r="H71">
            <v>3.4</v>
          </cell>
          <cell r="I71">
            <v>66.7</v>
          </cell>
        </row>
        <row r="72">
          <cell r="D72">
            <v>74.527588813303097</v>
          </cell>
          <cell r="E72">
            <v>79.321244385293639</v>
          </cell>
          <cell r="F72">
            <v>75.811013142571952</v>
          </cell>
          <cell r="G72">
            <v>76.36840380203212</v>
          </cell>
          <cell r="H72">
            <v>78.0286343612335</v>
          </cell>
          <cell r="I72">
            <v>59.824540319673126</v>
          </cell>
        </row>
        <row r="79">
          <cell r="F79">
            <v>146.9</v>
          </cell>
          <cell r="G79">
            <v>512</v>
          </cell>
        </row>
        <row r="80">
          <cell r="F80">
            <v>716.6</v>
          </cell>
          <cell r="G80">
            <v>345.4</v>
          </cell>
        </row>
        <row r="82">
          <cell r="D82">
            <v>298.89999999999998</v>
          </cell>
          <cell r="E82">
            <v>260.8</v>
          </cell>
          <cell r="F82">
            <v>25.2</v>
          </cell>
          <cell r="G82">
            <v>197.8</v>
          </cell>
          <cell r="H82">
            <v>189.7</v>
          </cell>
          <cell r="I82">
            <v>178.4</v>
          </cell>
        </row>
        <row r="83">
          <cell r="D83">
            <v>261.10000000000002</v>
          </cell>
          <cell r="E83">
            <v>400.9</v>
          </cell>
          <cell r="F83">
            <v>28.1</v>
          </cell>
          <cell r="G83">
            <v>164.6</v>
          </cell>
          <cell r="H83">
            <v>271.60000000000002</v>
          </cell>
          <cell r="I83">
            <v>168.3</v>
          </cell>
        </row>
        <row r="84">
          <cell r="D84">
            <v>159.9</v>
          </cell>
          <cell r="E84">
            <v>134.4</v>
          </cell>
          <cell r="F84">
            <v>20.6</v>
          </cell>
          <cell r="G84">
            <v>46.2</v>
          </cell>
          <cell r="H84">
            <v>175.1</v>
          </cell>
          <cell r="I84">
            <v>133.5</v>
          </cell>
        </row>
        <row r="85">
          <cell r="D85">
            <v>66.7</v>
          </cell>
          <cell r="E85">
            <v>51.5</v>
          </cell>
          <cell r="F85">
            <v>13.9</v>
          </cell>
          <cell r="G85">
            <v>45.7</v>
          </cell>
          <cell r="H85">
            <v>52.9</v>
          </cell>
          <cell r="I85">
            <v>68.599999999999994</v>
          </cell>
        </row>
        <row r="86">
          <cell r="D86">
            <v>74</v>
          </cell>
          <cell r="E86">
            <v>34.1</v>
          </cell>
          <cell r="F86">
            <v>57.5</v>
          </cell>
          <cell r="G86">
            <v>55</v>
          </cell>
          <cell r="H86">
            <v>89.9</v>
          </cell>
          <cell r="I86">
            <v>127.2</v>
          </cell>
        </row>
        <row r="87">
          <cell r="D87">
            <v>37.4</v>
          </cell>
          <cell r="E87">
            <v>8.5</v>
          </cell>
          <cell r="H87">
            <v>107.3</v>
          </cell>
          <cell r="I87">
            <v>211.2</v>
          </cell>
        </row>
        <row r="88">
          <cell r="D88">
            <v>65.070880780850572</v>
          </cell>
          <cell r="E88">
            <v>75.048202336395605</v>
          </cell>
          <cell r="F88">
            <v>36.682725395732959</v>
          </cell>
          <cell r="G88">
            <v>71.156489299037901</v>
          </cell>
          <cell r="H88">
            <v>59.201745379876805</v>
          </cell>
          <cell r="I88">
            <v>51.286982248520708</v>
          </cell>
        </row>
      </sheetData>
      <sheetData sheetId="7">
        <row r="15">
          <cell r="F15">
            <v>0</v>
          </cell>
          <cell r="G15"/>
          <cell r="H15"/>
        </row>
        <row r="17">
          <cell r="F17">
            <v>0</v>
          </cell>
          <cell r="G17"/>
          <cell r="H17"/>
        </row>
        <row r="20">
          <cell r="F20"/>
        </row>
        <row r="23">
          <cell r="F23"/>
        </row>
        <row r="33">
          <cell r="F33">
            <v>0</v>
          </cell>
          <cell r="G33"/>
          <cell r="H33"/>
        </row>
        <row r="35">
          <cell r="F35">
            <v>0</v>
          </cell>
          <cell r="G35"/>
          <cell r="H35"/>
        </row>
        <row r="38">
          <cell r="F38"/>
        </row>
        <row r="41">
          <cell r="F41"/>
        </row>
        <row r="47">
          <cell r="F47"/>
        </row>
        <row r="49">
          <cell r="F49"/>
        </row>
        <row r="66">
          <cell r="D66"/>
          <cell r="H66"/>
          <cell r="I66"/>
        </row>
        <row r="67">
          <cell r="D67"/>
          <cell r="H67"/>
          <cell r="I67"/>
        </row>
        <row r="68">
          <cell r="D68"/>
          <cell r="H68"/>
          <cell r="I68"/>
        </row>
        <row r="69">
          <cell r="D69"/>
          <cell r="H69"/>
          <cell r="I69"/>
        </row>
        <row r="70">
          <cell r="D70"/>
          <cell r="H70"/>
          <cell r="I70"/>
        </row>
        <row r="71">
          <cell r="H71"/>
          <cell r="I71"/>
        </row>
        <row r="72">
          <cell r="D72">
            <v>0</v>
          </cell>
          <cell r="H72">
            <v>0</v>
          </cell>
          <cell r="I72">
            <v>0</v>
          </cell>
        </row>
        <row r="79">
          <cell r="F79"/>
          <cell r="G79"/>
        </row>
        <row r="80">
          <cell r="F80"/>
          <cell r="G80"/>
        </row>
        <row r="82">
          <cell r="D82"/>
          <cell r="E82"/>
          <cell r="F82"/>
          <cell r="G82"/>
          <cell r="H82"/>
          <cell r="I82"/>
        </row>
        <row r="83">
          <cell r="D83"/>
          <cell r="E83"/>
          <cell r="F83"/>
          <cell r="G83"/>
          <cell r="H83"/>
          <cell r="I83"/>
        </row>
        <row r="84">
          <cell r="D84"/>
          <cell r="E84"/>
          <cell r="F84"/>
          <cell r="G84"/>
          <cell r="H84"/>
          <cell r="I84"/>
        </row>
        <row r="85">
          <cell r="D85"/>
          <cell r="E85"/>
          <cell r="F85"/>
          <cell r="G85"/>
          <cell r="H85"/>
          <cell r="I85"/>
        </row>
        <row r="86">
          <cell r="D86"/>
          <cell r="E86"/>
          <cell r="F86"/>
          <cell r="G86"/>
          <cell r="H86"/>
          <cell r="I86"/>
        </row>
        <row r="87">
          <cell r="D87"/>
          <cell r="E87"/>
          <cell r="H87"/>
          <cell r="I87"/>
        </row>
        <row r="88">
          <cell r="D88">
            <v>0</v>
          </cell>
          <cell r="E88">
            <v>0</v>
          </cell>
          <cell r="F88">
            <v>0</v>
          </cell>
          <cell r="G88">
            <v>0</v>
          </cell>
          <cell r="H88">
            <v>0</v>
          </cell>
          <cell r="I88">
            <v>0</v>
          </cell>
        </row>
      </sheetData>
      <sheetData sheetId="8">
        <row r="15">
          <cell r="F15">
            <v>0</v>
          </cell>
          <cell r="G15"/>
          <cell r="H15"/>
        </row>
        <row r="17">
          <cell r="F17">
            <v>0</v>
          </cell>
          <cell r="G17"/>
          <cell r="H17"/>
        </row>
        <row r="20">
          <cell r="F20"/>
        </row>
        <row r="23">
          <cell r="F23"/>
        </row>
        <row r="33">
          <cell r="F33">
            <v>0</v>
          </cell>
          <cell r="G33"/>
          <cell r="H33"/>
        </row>
        <row r="35">
          <cell r="F35">
            <v>0</v>
          </cell>
          <cell r="G35"/>
          <cell r="H35"/>
        </row>
        <row r="38">
          <cell r="F38"/>
        </row>
        <row r="41">
          <cell r="F41"/>
        </row>
        <row r="47">
          <cell r="F47"/>
        </row>
        <row r="49">
          <cell r="F49"/>
        </row>
        <row r="65">
          <cell r="E65"/>
          <cell r="F65"/>
        </row>
        <row r="66">
          <cell r="E66"/>
          <cell r="F66"/>
        </row>
        <row r="68">
          <cell r="D68"/>
          <cell r="E68"/>
          <cell r="F68"/>
          <cell r="G68"/>
          <cell r="H68"/>
          <cell r="I68"/>
        </row>
        <row r="69">
          <cell r="D69"/>
          <cell r="E69"/>
          <cell r="F69"/>
          <cell r="G69"/>
          <cell r="H69"/>
          <cell r="I69"/>
        </row>
        <row r="70">
          <cell r="D70"/>
          <cell r="E70"/>
          <cell r="F70"/>
          <cell r="G70"/>
          <cell r="H70"/>
          <cell r="I70"/>
        </row>
        <row r="71">
          <cell r="D71"/>
          <cell r="E71"/>
          <cell r="F71"/>
          <cell r="G71"/>
          <cell r="H71"/>
          <cell r="I71"/>
        </row>
        <row r="72">
          <cell r="D72"/>
          <cell r="E72"/>
          <cell r="F72"/>
          <cell r="G72"/>
          <cell r="H72"/>
          <cell r="I72"/>
        </row>
        <row r="73">
          <cell r="H73"/>
          <cell r="I73"/>
        </row>
        <row r="74">
          <cell r="D74">
            <v>0</v>
          </cell>
          <cell r="E74">
            <v>0</v>
          </cell>
          <cell r="F74">
            <v>0</v>
          </cell>
          <cell r="G74">
            <v>0</v>
          </cell>
          <cell r="H74">
            <v>0</v>
          </cell>
          <cell r="I74">
            <v>0</v>
          </cell>
        </row>
        <row r="81">
          <cell r="F81"/>
          <cell r="G81"/>
        </row>
        <row r="82">
          <cell r="F82"/>
          <cell r="G82"/>
        </row>
        <row r="84">
          <cell r="D84"/>
          <cell r="E84"/>
          <cell r="F84"/>
          <cell r="G84"/>
          <cell r="H84"/>
          <cell r="I84"/>
        </row>
        <row r="85">
          <cell r="D85"/>
          <cell r="E85"/>
          <cell r="F85"/>
          <cell r="G85"/>
          <cell r="H85"/>
          <cell r="I85"/>
        </row>
        <row r="86">
          <cell r="D86"/>
          <cell r="E86"/>
          <cell r="F86"/>
          <cell r="G86"/>
          <cell r="H86"/>
          <cell r="I86"/>
        </row>
        <row r="87">
          <cell r="D87"/>
          <cell r="E87"/>
          <cell r="F87"/>
          <cell r="G87"/>
          <cell r="H87"/>
          <cell r="I87"/>
        </row>
        <row r="88">
          <cell r="D88"/>
          <cell r="E88"/>
          <cell r="F88"/>
          <cell r="G88"/>
          <cell r="H88"/>
          <cell r="I88"/>
        </row>
        <row r="89">
          <cell r="D89"/>
          <cell r="E89"/>
          <cell r="H89"/>
          <cell r="I89"/>
        </row>
        <row r="90">
          <cell r="D90">
            <v>0</v>
          </cell>
          <cell r="E90">
            <v>0</v>
          </cell>
          <cell r="F90">
            <v>0</v>
          </cell>
          <cell r="G90">
            <v>0</v>
          </cell>
          <cell r="H90">
            <v>0</v>
          </cell>
          <cell r="I90">
            <v>0</v>
          </cell>
        </row>
      </sheetData>
      <sheetData sheetId="9"/>
      <sheetData sheetId="10">
        <row r="6">
          <cell r="A6" t="str">
            <v>Single point in time</v>
          </cell>
          <cell r="B6" t="str">
            <v>Census</v>
          </cell>
          <cell r="C6" t="str">
            <v>LCRA - section 4</v>
          </cell>
          <cell r="D6" t="str">
            <v>Yes - I have uploaded the supporting documentation</v>
          </cell>
          <cell r="F6" t="str">
            <v>Age of respondent</v>
          </cell>
          <cell r="G6" t="str">
            <v>Yes</v>
          </cell>
          <cell r="H6" t="str">
            <v>Weighted</v>
          </cell>
        </row>
        <row r="7">
          <cell r="A7" t="str">
            <v>Phased approach</v>
          </cell>
          <cell r="B7" t="str">
            <v>Sample</v>
          </cell>
          <cell r="C7" t="str">
            <v>LCHO - section 5</v>
          </cell>
          <cell r="D7" t="str">
            <v>No - I have not uploaded the supporting documentation</v>
          </cell>
          <cell r="E7" t="str">
            <v>Yes - I have uploaded a supporting document</v>
          </cell>
          <cell r="F7" t="str">
            <v>Building type</v>
          </cell>
          <cell r="G7" t="str">
            <v>No</v>
          </cell>
          <cell r="H7" t="str">
            <v>Unweighted</v>
          </cell>
        </row>
        <row r="8">
          <cell r="A8" t="str">
            <v>Rolling survey</v>
          </cell>
          <cell r="C8" t="str">
            <v>Combined - section 6</v>
          </cell>
          <cell r="E8" t="str">
            <v>No - I have not uploaded a supporting document</v>
          </cell>
          <cell r="F8" t="str">
            <v>Entity</v>
          </cell>
        </row>
        <row r="9">
          <cell r="F9" t="str">
            <v>Ethnicity of respondent</v>
          </cell>
        </row>
        <row r="10">
          <cell r="F10" t="str">
            <v>Geographical area</v>
          </cell>
        </row>
        <row r="11">
          <cell r="F11" t="str">
            <v>Household size</v>
          </cell>
        </row>
        <row r="12">
          <cell r="F12" t="str">
            <v>Property size</v>
          </cell>
        </row>
        <row r="13">
          <cell r="F13" t="str">
            <v>Stock type</v>
          </cell>
        </row>
        <row r="14">
          <cell r="F14" t="str">
            <v>Other (specify in Q15b)</v>
          </cell>
        </row>
      </sheetData>
      <sheetData sheetId="11"/>
      <sheetData sheetId="12"/>
      <sheetData sheetId="1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Validations" displayName="Validations" ref="B5:H493" totalsRowShown="0" headerRowDxfId="8" dataDxfId="7">
  <autoFilter ref="B5:H493" xr:uid="{00000000-0009-0000-0100-000001000000}"/>
  <sortState xmlns:xlrd2="http://schemas.microsoft.com/office/spreadsheetml/2017/richdata2" ref="B6:H388">
    <sortCondition descending="1" ref="H5:H490"/>
  </sortState>
  <tableColumns count="7">
    <tableColumn id="1" xr3:uid="{00000000-0010-0000-0000-000001000000}" name="Validation Reference*" dataDxfId="6"/>
    <tableColumn id="7" xr3:uid="{00000000-0010-0000-0000-000007000000}" name="Short text" dataDxfId="5"/>
    <tableColumn id="2" xr3:uid="{00000000-0010-0000-0000-000002000000}" name="Description" dataDxfId="4"/>
    <tableColumn id="3" xr3:uid="{00000000-0010-0000-0000-000003000000}" name="Help Text" dataDxfId="3"/>
    <tableColumn id="4" xr3:uid="{00000000-0010-0000-0000-000004000000}" name="Type*" dataDxfId="2"/>
    <tableColumn id="5" xr3:uid="{00000000-0010-0000-0000-000005000000}" name="Category" dataDxfId="1"/>
    <tableColumn id="6" xr3:uid="{00000000-0010-0000-0000-000006000000}" name="Formula*" dataDxfId="0"/>
  </tableColumns>
  <tableStyleInfo name="NROSH Table" showFirstColumn="1" showLastColumn="1"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9.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F49"/>
  <sheetViews>
    <sheetView workbookViewId="0">
      <selection activeCell="E14" sqref="E14"/>
    </sheetView>
  </sheetViews>
  <sheetFormatPr defaultColWidth="9.1796875" defaultRowHeight="14.5" x14ac:dyDescent="0.35"/>
  <cols>
    <col min="1" max="1" width="9.1796875" style="1"/>
    <col min="2" max="2" width="6" style="1" customWidth="1"/>
    <col min="3" max="3" width="4" style="1" customWidth="1"/>
    <col min="4" max="4" width="17.1796875" style="1" customWidth="1"/>
    <col min="5" max="5" width="34" style="1" customWidth="1"/>
    <col min="6" max="6" width="77.54296875" style="1" customWidth="1"/>
    <col min="7" max="16384" width="9.1796875" style="1"/>
  </cols>
  <sheetData>
    <row r="2" spans="2:6" ht="23" x14ac:dyDescent="0.35">
      <c r="B2" s="96" t="s">
        <v>0</v>
      </c>
      <c r="C2" s="96"/>
      <c r="D2" s="96"/>
    </row>
    <row r="3" spans="2:6" ht="23" x14ac:dyDescent="0.35">
      <c r="B3" s="2"/>
      <c r="C3" s="2"/>
      <c r="D3" s="2"/>
    </row>
    <row r="4" spans="2:6" ht="23" x14ac:dyDescent="0.35">
      <c r="B4" s="96" t="s">
        <v>1</v>
      </c>
      <c r="C4" s="96"/>
      <c r="D4" s="96"/>
      <c r="E4" s="96"/>
    </row>
    <row r="6" spans="2:6" x14ac:dyDescent="0.35">
      <c r="D6" s="3" t="s">
        <v>2</v>
      </c>
      <c r="E6" s="4"/>
    </row>
    <row r="7" spans="2:6" x14ac:dyDescent="0.35">
      <c r="D7" s="3" t="s">
        <v>3</v>
      </c>
      <c r="E7" s="4"/>
    </row>
    <row r="9" spans="2:6" x14ac:dyDescent="0.35">
      <c r="D9" s="3" t="s">
        <v>4</v>
      </c>
      <c r="E9" s="4" t="s">
        <v>5</v>
      </c>
    </row>
    <row r="10" spans="2:6" x14ac:dyDescent="0.35">
      <c r="D10" s="3" t="s">
        <v>6</v>
      </c>
      <c r="E10" s="4" t="s">
        <v>7</v>
      </c>
    </row>
    <row r="12" spans="2:6" ht="23.5" thickBot="1" x14ac:dyDescent="0.4">
      <c r="B12" s="96" t="s">
        <v>8</v>
      </c>
      <c r="C12" s="96"/>
      <c r="D12" s="96"/>
    </row>
    <row r="13" spans="2:6" ht="23" x14ac:dyDescent="0.5">
      <c r="B13" s="5"/>
      <c r="C13" s="6"/>
      <c r="D13" s="6"/>
      <c r="E13" s="7"/>
      <c r="F13" s="8"/>
    </row>
    <row r="14" spans="2:6" ht="23" x14ac:dyDescent="0.5">
      <c r="B14" s="9"/>
      <c r="D14" s="3" t="s">
        <v>9</v>
      </c>
      <c r="F14" s="10"/>
    </row>
    <row r="15" spans="2:6" ht="23" x14ac:dyDescent="0.5">
      <c r="B15" s="9"/>
      <c r="E15" s="11"/>
      <c r="F15" s="10"/>
    </row>
    <row r="16" spans="2:6" ht="23" x14ac:dyDescent="0.5">
      <c r="B16" s="9"/>
      <c r="D16" s="97" t="s">
        <v>10</v>
      </c>
      <c r="E16" s="97"/>
      <c r="F16" s="10"/>
    </row>
    <row r="17" spans="2:6" ht="23" x14ac:dyDescent="0.5">
      <c r="B17" s="9"/>
      <c r="D17" s="95" t="s">
        <v>11</v>
      </c>
      <c r="E17" s="95"/>
      <c r="F17" s="10"/>
    </row>
    <row r="18" spans="2:6" ht="23" x14ac:dyDescent="0.5">
      <c r="B18" s="9"/>
      <c r="D18" s="95" t="s">
        <v>12</v>
      </c>
      <c r="E18" s="95"/>
      <c r="F18" s="10"/>
    </row>
    <row r="19" spans="2:6" ht="23" x14ac:dyDescent="0.5">
      <c r="B19" s="9"/>
      <c r="D19" s="95" t="s">
        <v>13</v>
      </c>
      <c r="E19" s="95"/>
      <c r="F19" s="10"/>
    </row>
    <row r="20" spans="2:6" ht="23" x14ac:dyDescent="0.5">
      <c r="B20" s="9"/>
      <c r="D20" s="95" t="s">
        <v>14</v>
      </c>
      <c r="E20" s="95"/>
      <c r="F20" s="10"/>
    </row>
    <row r="21" spans="2:6" ht="23" x14ac:dyDescent="0.5">
      <c r="B21" s="9"/>
      <c r="D21" s="95" t="s">
        <v>15</v>
      </c>
      <c r="E21" s="95"/>
      <c r="F21" s="10"/>
    </row>
    <row r="22" spans="2:6" ht="23" x14ac:dyDescent="0.5">
      <c r="B22" s="9"/>
      <c r="D22" s="95" t="s">
        <v>16</v>
      </c>
      <c r="E22" s="95"/>
      <c r="F22" s="10"/>
    </row>
    <row r="23" spans="2:6" ht="23" x14ac:dyDescent="0.5">
      <c r="B23" s="9"/>
      <c r="D23" s="95" t="s">
        <v>17</v>
      </c>
      <c r="E23" s="95"/>
      <c r="F23" s="10"/>
    </row>
    <row r="24" spans="2:6" ht="23" x14ac:dyDescent="0.5">
      <c r="B24" s="9"/>
      <c r="D24" s="95" t="s">
        <v>18</v>
      </c>
      <c r="E24" s="95"/>
      <c r="F24" s="10"/>
    </row>
    <row r="25" spans="2:6" ht="23" x14ac:dyDescent="0.5">
      <c r="B25" s="9"/>
      <c r="D25" s="95"/>
      <c r="E25" s="95"/>
      <c r="F25" s="10"/>
    </row>
    <row r="26" spans="2:6" ht="23.5" thickBot="1" x14ac:dyDescent="0.55000000000000004">
      <c r="B26" s="12"/>
      <c r="C26" s="13"/>
      <c r="D26" s="13"/>
      <c r="E26" s="14"/>
      <c r="F26" s="15"/>
    </row>
    <row r="27" spans="2:6" x14ac:dyDescent="0.35">
      <c r="E27" s="16"/>
    </row>
    <row r="28" spans="2:6" ht="18.5" thickBot="1" x14ac:dyDescent="0.45">
      <c r="C28" s="17"/>
      <c r="D28" s="17"/>
      <c r="E28" s="16"/>
    </row>
    <row r="29" spans="2:6" ht="23" x14ac:dyDescent="0.5">
      <c r="B29" s="5"/>
      <c r="C29" s="18"/>
      <c r="D29" s="6"/>
      <c r="E29" s="19"/>
      <c r="F29" s="8"/>
    </row>
    <row r="30" spans="2:6" ht="23" x14ac:dyDescent="0.5">
      <c r="B30" s="9"/>
      <c r="C30" s="20"/>
      <c r="D30" s="95" t="s">
        <v>19</v>
      </c>
      <c r="E30" s="95"/>
      <c r="F30" s="98"/>
    </row>
    <row r="31" spans="2:6" ht="23" x14ac:dyDescent="0.5">
      <c r="B31" s="9"/>
      <c r="C31" s="20"/>
      <c r="D31" s="95" t="s">
        <v>20</v>
      </c>
      <c r="E31" s="95"/>
      <c r="F31" s="98"/>
    </row>
    <row r="32" spans="2:6" ht="23" x14ac:dyDescent="0.5">
      <c r="B32" s="9"/>
      <c r="C32" s="20"/>
      <c r="D32" s="99" t="s">
        <v>21</v>
      </c>
      <c r="E32" s="99"/>
      <c r="F32" s="100"/>
    </row>
    <row r="33" spans="2:6" ht="23" x14ac:dyDescent="0.5">
      <c r="B33" s="9"/>
      <c r="C33" s="20"/>
      <c r="D33" s="95" t="s">
        <v>22</v>
      </c>
      <c r="E33" s="95"/>
      <c r="F33" s="98"/>
    </row>
    <row r="34" spans="2:6" ht="23.5" thickBot="1" x14ac:dyDescent="0.55000000000000004">
      <c r="B34" s="12"/>
      <c r="C34" s="21"/>
      <c r="D34" s="13"/>
      <c r="E34" s="22"/>
      <c r="F34" s="15"/>
    </row>
    <row r="35" spans="2:6" x14ac:dyDescent="0.35">
      <c r="E35" s="23"/>
    </row>
    <row r="36" spans="2:6" ht="18.5" thickBot="1" x14ac:dyDescent="0.45">
      <c r="C36" s="17"/>
      <c r="D36" s="17"/>
      <c r="E36" s="23"/>
    </row>
    <row r="37" spans="2:6" ht="23" x14ac:dyDescent="0.5">
      <c r="B37" s="5"/>
      <c r="C37" s="18"/>
      <c r="D37" s="6"/>
      <c r="E37" s="24"/>
      <c r="F37" s="8"/>
    </row>
    <row r="38" spans="2:6" ht="23" x14ac:dyDescent="0.5">
      <c r="B38" s="9"/>
      <c r="C38" s="20"/>
      <c r="D38" s="95" t="s">
        <v>23</v>
      </c>
      <c r="E38" s="95"/>
      <c r="F38" s="98"/>
    </row>
    <row r="39" spans="2:6" ht="23" x14ac:dyDescent="0.5">
      <c r="B39" s="9"/>
      <c r="C39" s="20"/>
      <c r="D39" s="95" t="s">
        <v>24</v>
      </c>
      <c r="E39" s="95"/>
      <c r="F39" s="98"/>
    </row>
    <row r="40" spans="2:6" ht="23" x14ac:dyDescent="0.5">
      <c r="B40" s="9"/>
      <c r="C40" s="20"/>
      <c r="D40" s="95" t="s">
        <v>25</v>
      </c>
      <c r="E40" s="95"/>
      <c r="F40" s="98"/>
    </row>
    <row r="41" spans="2:6" ht="23" x14ac:dyDescent="0.5">
      <c r="B41" s="9"/>
      <c r="C41" s="20"/>
      <c r="E41" s="23"/>
      <c r="F41" s="10"/>
    </row>
    <row r="42" spans="2:6" ht="23.5" thickBot="1" x14ac:dyDescent="0.55000000000000004">
      <c r="B42" s="12"/>
      <c r="C42" s="21"/>
      <c r="D42" s="13"/>
      <c r="E42" s="22"/>
      <c r="F42" s="15"/>
    </row>
    <row r="43" spans="2:6" x14ac:dyDescent="0.35">
      <c r="E43" s="25"/>
    </row>
    <row r="44" spans="2:6" ht="18.5" thickBot="1" x14ac:dyDescent="0.45">
      <c r="C44" s="17"/>
      <c r="D44" s="17"/>
      <c r="E44" s="25"/>
    </row>
    <row r="45" spans="2:6" ht="23" x14ac:dyDescent="0.5">
      <c r="B45" s="5"/>
      <c r="C45" s="18"/>
      <c r="D45" s="6"/>
      <c r="E45" s="7"/>
      <c r="F45" s="8"/>
    </row>
    <row r="46" spans="2:6" ht="23" x14ac:dyDescent="0.5">
      <c r="B46" s="9"/>
      <c r="C46" s="20"/>
      <c r="D46" s="26"/>
      <c r="E46" s="95" t="s">
        <v>26</v>
      </c>
      <c r="F46" s="98"/>
    </row>
    <row r="47" spans="2:6" ht="23" x14ac:dyDescent="0.5">
      <c r="B47" s="9"/>
      <c r="C47" s="20"/>
      <c r="D47" s="27"/>
      <c r="E47" s="3" t="s">
        <v>27</v>
      </c>
      <c r="F47" s="28"/>
    </row>
    <row r="48" spans="2:6" ht="23" x14ac:dyDescent="0.5">
      <c r="B48" s="9"/>
      <c r="C48" s="20"/>
      <c r="D48" s="4"/>
      <c r="E48" s="3" t="s">
        <v>28</v>
      </c>
      <c r="F48" s="28"/>
    </row>
    <row r="49" spans="2:6" ht="23.5" thickBot="1" x14ac:dyDescent="0.55000000000000004">
      <c r="B49" s="12"/>
      <c r="C49" s="21"/>
      <c r="D49" s="13"/>
      <c r="E49" s="13"/>
      <c r="F49" s="15"/>
    </row>
  </sheetData>
  <mergeCells count="21">
    <mergeCell ref="D39:F39"/>
    <mergeCell ref="D40:F40"/>
    <mergeCell ref="E46:F46"/>
    <mergeCell ref="D25:E25"/>
    <mergeCell ref="D30:F30"/>
    <mergeCell ref="D31:F31"/>
    <mergeCell ref="D32:F32"/>
    <mergeCell ref="D33:F33"/>
    <mergeCell ref="D38:F38"/>
    <mergeCell ref="D24:E24"/>
    <mergeCell ref="B2:D2"/>
    <mergeCell ref="B4:E4"/>
    <mergeCell ref="B12:D12"/>
    <mergeCell ref="D16:E16"/>
    <mergeCell ref="D17:E17"/>
    <mergeCell ref="D18:E18"/>
    <mergeCell ref="D19:E19"/>
    <mergeCell ref="D20:E20"/>
    <mergeCell ref="D21:E21"/>
    <mergeCell ref="D22:E22"/>
    <mergeCell ref="D23:E2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Q118"/>
  <sheetViews>
    <sheetView topLeftCell="B1" zoomScale="80" zoomScaleNormal="80" workbookViewId="0">
      <selection activeCell="I30" sqref="I30"/>
    </sheetView>
  </sheetViews>
  <sheetFormatPr defaultColWidth="9.26953125" defaultRowHeight="14" x14ac:dyDescent="0.3"/>
  <cols>
    <col min="1" max="1" width="9.26953125" style="29"/>
    <col min="2" max="2" width="11.54296875" style="29" customWidth="1"/>
    <col min="3" max="3" width="42.7265625" style="29" customWidth="1"/>
    <col min="4" max="4" width="34.54296875" style="29" customWidth="1"/>
    <col min="5" max="5" width="22.453125" style="29" customWidth="1"/>
    <col min="6" max="6" width="66.1796875" style="29" customWidth="1"/>
    <col min="7" max="10" width="6.7265625" style="29" customWidth="1"/>
    <col min="11" max="16384" width="9.26953125" style="29"/>
  </cols>
  <sheetData>
    <row r="2" spans="1:17" ht="23" x14ac:dyDescent="0.3">
      <c r="B2" s="2"/>
      <c r="C2" s="2"/>
      <c r="D2" s="2"/>
      <c r="E2" s="2"/>
      <c r="F2" s="2"/>
    </row>
    <row r="3" spans="1:17" ht="23" x14ac:dyDescent="0.35">
      <c r="B3" s="101" t="s">
        <v>29</v>
      </c>
      <c r="C3" s="101"/>
      <c r="D3" s="101"/>
      <c r="E3" s="101"/>
      <c r="F3" s="101"/>
      <c r="G3" s="101"/>
      <c r="H3" s="102"/>
      <c r="I3" s="102"/>
      <c r="J3" s="102"/>
      <c r="K3" s="66"/>
      <c r="L3" s="66"/>
      <c r="M3" s="66"/>
      <c r="N3" s="66"/>
      <c r="O3" s="66"/>
      <c r="P3" s="66"/>
      <c r="Q3" s="66"/>
    </row>
    <row r="4" spans="1:17" ht="18" x14ac:dyDescent="0.3">
      <c r="B4" s="30"/>
      <c r="C4" s="103"/>
      <c r="D4" s="103"/>
      <c r="E4" s="103"/>
      <c r="F4" s="103"/>
    </row>
    <row r="5" spans="1:17" ht="48" customHeight="1" x14ac:dyDescent="0.3">
      <c r="B5" s="73" t="s">
        <v>30</v>
      </c>
      <c r="C5" s="30"/>
      <c r="D5" s="30"/>
      <c r="E5" s="30"/>
      <c r="F5" s="30"/>
      <c r="G5" s="30"/>
      <c r="H5" s="30"/>
      <c r="I5" s="30"/>
      <c r="J5" s="30"/>
    </row>
    <row r="6" spans="1:17" ht="50.5" customHeight="1" x14ac:dyDescent="0.3">
      <c r="B6" s="74" t="s">
        <v>31</v>
      </c>
      <c r="C6" s="61"/>
      <c r="D6" s="61"/>
      <c r="E6" s="61"/>
      <c r="F6" s="61"/>
      <c r="G6" s="61"/>
      <c r="H6" s="61"/>
      <c r="I6" s="61"/>
      <c r="J6" s="61"/>
    </row>
    <row r="7" spans="1:17" ht="23" x14ac:dyDescent="0.3">
      <c r="B7" s="2"/>
      <c r="C7" s="2"/>
      <c r="D7" s="2"/>
      <c r="E7" s="2"/>
      <c r="F7" s="2"/>
    </row>
    <row r="8" spans="1:17" ht="18" x14ac:dyDescent="0.35">
      <c r="A8"/>
      <c r="B8" s="104" t="s">
        <v>32</v>
      </c>
      <c r="C8" s="104"/>
      <c r="D8" s="104"/>
      <c r="E8" s="104"/>
      <c r="F8" s="104"/>
      <c r="G8" s="104"/>
      <c r="H8" s="105"/>
      <c r="I8" s="105"/>
      <c r="J8" s="105"/>
    </row>
    <row r="10" spans="1:17" ht="29.5" customHeight="1" x14ac:dyDescent="0.3">
      <c r="B10" s="31" t="s">
        <v>33</v>
      </c>
      <c r="C10" s="95" t="s">
        <v>34</v>
      </c>
      <c r="D10" s="95"/>
      <c r="E10" s="32"/>
    </row>
    <row r="11" spans="1:17" ht="29.5" customHeight="1" x14ac:dyDescent="0.3">
      <c r="C11" s="106" t="s">
        <v>35</v>
      </c>
      <c r="D11" s="3" t="s">
        <v>36</v>
      </c>
      <c r="E11" s="26" t="s">
        <v>37</v>
      </c>
      <c r="F11" s="4" t="str">
        <f>IF(AND(DP_TSML001="Yes",DP_TSML002="No",DP_TSML003="No"),"If the response to Sect 1a Q1L1 is 'Yes' and Sect 1a Q1L2 is 'No' then please complete this section and leave section 1b blank.",IF(AND(DP_TSML001="No",DP_TSML002="Yes",DP_TSML003="No"),"If the response to Sect 1a Q1L1 is 'No' and Sect 1a Q1L2 is 'Yes' then please complete this section and leave section 1b blank.",IF(AND(DP_TSML001="Yes",DP_TSML002="Yes",DP_TSML003="No"),"If Sect 1a Q1L1 is 'Yes' and Sect 1a Q1L2 is 'Yes' please complete this section, selecting the stock type for which you are reporting (e.g. LCRA or LCHO) and then complete Section 1b, selecting the other stock type for which you are reporting.",IF(OR(AND(DP_TSML001="Yes",DP_TSML002="No",DP_TSML003="Yes"),AND(DP_TSML001="No",DP_TSML002="Yes",DP_TSML003="Yes"),AND(DP_TSML001="Yes",DP_TSML002="Yes",DP_TSML003="Yes")),"If the response to Sect 1a Q1L3 is 'Yes' and either Q1L1 or Q1L2 is 'Yes' then please check the way in which you are reporting TSMs meet requirements. We would not anticipate you reporting these TSMs for both a single stock type and the combined stock.",""))))</f>
        <v>If the response to Sect 1a Q1L1 is 'Yes' and Sect 1a Q1L2 is 'No' then please complete this section and leave section 1b blank.</v>
      </c>
      <c r="G11" s="4"/>
      <c r="H11" s="4"/>
      <c r="I11" s="4"/>
      <c r="J11" s="4"/>
    </row>
    <row r="12" spans="1:17" ht="29.5" customHeight="1" x14ac:dyDescent="0.3">
      <c r="C12" s="106"/>
      <c r="D12" s="3" t="s">
        <v>38</v>
      </c>
      <c r="E12" s="26" t="s">
        <v>39</v>
      </c>
      <c r="F12" s="4"/>
      <c r="G12" s="4"/>
      <c r="H12" s="4"/>
      <c r="I12" s="4"/>
      <c r="J12" s="4"/>
    </row>
    <row r="13" spans="1:17" ht="29.5" customHeight="1" x14ac:dyDescent="0.3">
      <c r="C13" s="106"/>
      <c r="D13" s="3" t="s">
        <v>40</v>
      </c>
      <c r="E13" s="26" t="s">
        <v>39</v>
      </c>
      <c r="F13" s="4"/>
      <c r="G13" s="4"/>
      <c r="H13" s="4"/>
      <c r="I13" s="4"/>
      <c r="J13" s="4"/>
    </row>
    <row r="14" spans="1:17" x14ac:dyDescent="0.3">
      <c r="C14" s="107"/>
      <c r="D14" s="3"/>
    </row>
    <row r="15" spans="1:17" x14ac:dyDescent="0.3">
      <c r="C15" s="107"/>
      <c r="D15" s="3"/>
    </row>
    <row r="16" spans="1:17" x14ac:dyDescent="0.3">
      <c r="C16" s="107"/>
      <c r="D16" s="3"/>
    </row>
    <row r="17" spans="1:10" x14ac:dyDescent="0.3">
      <c r="C17" s="107"/>
      <c r="D17" s="3"/>
    </row>
    <row r="19" spans="1:10" ht="18" x14ac:dyDescent="0.35">
      <c r="B19" s="104" t="s">
        <v>41</v>
      </c>
      <c r="C19" s="104"/>
      <c r="D19" s="104"/>
      <c r="E19" s="104"/>
      <c r="F19" s="104"/>
      <c r="G19" s="104"/>
      <c r="H19" s="105"/>
      <c r="I19" s="105"/>
      <c r="J19" s="105"/>
    </row>
    <row r="22" spans="1:10" ht="29.15" customHeight="1" x14ac:dyDescent="0.3">
      <c r="B22" s="31" t="s">
        <v>42</v>
      </c>
      <c r="C22" s="95" t="s">
        <v>43</v>
      </c>
      <c r="D22" s="95"/>
      <c r="E22" s="26" t="s">
        <v>44</v>
      </c>
    </row>
    <row r="23" spans="1:10" x14ac:dyDescent="0.3">
      <c r="B23" s="33"/>
      <c r="C23" s="3"/>
      <c r="D23" s="3"/>
      <c r="E23" s="34"/>
    </row>
    <row r="24" spans="1:10" ht="29.15" customHeight="1" x14ac:dyDescent="0.3">
      <c r="B24" s="31" t="s">
        <v>45</v>
      </c>
      <c r="C24" s="95" t="s">
        <v>46</v>
      </c>
      <c r="D24" s="95"/>
      <c r="E24" s="26" t="s">
        <v>47</v>
      </c>
    </row>
    <row r="25" spans="1:10" x14ac:dyDescent="0.3">
      <c r="B25" s="31"/>
      <c r="C25" s="3"/>
      <c r="D25" s="3"/>
      <c r="E25" s="34"/>
    </row>
    <row r="26" spans="1:10" ht="45.75" customHeight="1" x14ac:dyDescent="0.3">
      <c r="B26" s="31" t="s">
        <v>48</v>
      </c>
      <c r="C26" s="95" t="s">
        <v>49</v>
      </c>
      <c r="D26" s="95"/>
      <c r="E26" s="108" t="s">
        <v>50</v>
      </c>
      <c r="F26" s="109"/>
    </row>
    <row r="27" spans="1:10" x14ac:dyDescent="0.3">
      <c r="B27" s="31"/>
      <c r="C27" s="3"/>
      <c r="D27" s="3"/>
      <c r="E27" s="34"/>
    </row>
    <row r="28" spans="1:10" ht="29.15" customHeight="1" x14ac:dyDescent="0.3">
      <c r="B28" s="31" t="s">
        <v>51</v>
      </c>
      <c r="C28" s="95" t="s">
        <v>52</v>
      </c>
      <c r="D28" s="95"/>
      <c r="E28" s="35">
        <v>45139</v>
      </c>
    </row>
    <row r="29" spans="1:10" ht="29.15" customHeight="1" x14ac:dyDescent="0.35">
      <c r="A29" s="1"/>
      <c r="B29" s="31" t="s">
        <v>53</v>
      </c>
      <c r="C29" s="95" t="s">
        <v>54</v>
      </c>
      <c r="D29" s="95"/>
      <c r="E29" s="35">
        <v>45182</v>
      </c>
    </row>
    <row r="30" spans="1:10" ht="14.5" x14ac:dyDescent="0.35">
      <c r="A30" s="1"/>
      <c r="B30" s="31"/>
      <c r="C30" s="3"/>
      <c r="D30" s="3"/>
      <c r="E30" s="34"/>
    </row>
    <row r="31" spans="1:10" ht="29.5" customHeight="1" x14ac:dyDescent="0.3">
      <c r="B31" s="31" t="s">
        <v>55</v>
      </c>
      <c r="C31" s="95" t="s">
        <v>56</v>
      </c>
      <c r="D31" s="95"/>
      <c r="E31" s="26" t="s">
        <v>37</v>
      </c>
    </row>
    <row r="32" spans="1:10" ht="29.15" customHeight="1" x14ac:dyDescent="0.3">
      <c r="B32" s="31" t="s">
        <v>57</v>
      </c>
      <c r="C32" s="95" t="s">
        <v>58</v>
      </c>
      <c r="D32" s="95"/>
      <c r="E32" s="26" t="s">
        <v>59</v>
      </c>
      <c r="F32" s="26"/>
    </row>
    <row r="33" spans="1:10" x14ac:dyDescent="0.3">
      <c r="B33" s="31"/>
      <c r="C33" s="34"/>
      <c r="D33" s="34"/>
      <c r="E33" s="34"/>
    </row>
    <row r="34" spans="1:10" ht="29.15" customHeight="1" x14ac:dyDescent="0.3">
      <c r="B34" s="31" t="s">
        <v>60</v>
      </c>
      <c r="C34" s="95" t="s">
        <v>61</v>
      </c>
      <c r="D34" s="95"/>
      <c r="E34" s="26" t="s">
        <v>37</v>
      </c>
    </row>
    <row r="35" spans="1:10" ht="14" customHeight="1" x14ac:dyDescent="0.3">
      <c r="B35" s="31" t="s">
        <v>62</v>
      </c>
      <c r="C35" s="95" t="s">
        <v>63</v>
      </c>
      <c r="D35" s="95"/>
      <c r="E35" s="67" t="s">
        <v>64</v>
      </c>
      <c r="F35" s="68"/>
    </row>
    <row r="36" spans="1:10" x14ac:dyDescent="0.3">
      <c r="B36" s="31"/>
      <c r="C36" s="36"/>
      <c r="D36" s="36"/>
      <c r="E36" s="69"/>
      <c r="F36" s="70"/>
    </row>
    <row r="37" spans="1:10" x14ac:dyDescent="0.3">
      <c r="B37" s="31"/>
      <c r="C37" s="36"/>
      <c r="D37" s="36"/>
      <c r="E37" s="69"/>
      <c r="F37" s="70"/>
    </row>
    <row r="38" spans="1:10" ht="14.5" x14ac:dyDescent="0.35">
      <c r="A38" s="1"/>
      <c r="B38" s="31"/>
      <c r="C38" s="36"/>
      <c r="D38" s="36"/>
      <c r="E38" s="71"/>
      <c r="F38" s="72"/>
    </row>
    <row r="39" spans="1:10" ht="14.5" x14ac:dyDescent="0.35">
      <c r="A39" s="1"/>
      <c r="B39" s="31"/>
      <c r="C39" s="34"/>
      <c r="D39" s="34"/>
      <c r="E39" s="34"/>
    </row>
    <row r="40" spans="1:10" ht="29.5" customHeight="1" x14ac:dyDescent="0.3">
      <c r="B40" s="31" t="s">
        <v>65</v>
      </c>
      <c r="C40" s="95" t="s">
        <v>66</v>
      </c>
      <c r="D40" s="95"/>
      <c r="E40" s="26" t="s">
        <v>37</v>
      </c>
    </row>
    <row r="41" spans="1:10" ht="59.25" customHeight="1" x14ac:dyDescent="0.3">
      <c r="B41" s="31" t="s">
        <v>67</v>
      </c>
      <c r="C41" s="95" t="s">
        <v>68</v>
      </c>
      <c r="D41" s="95"/>
      <c r="E41" s="26"/>
      <c r="F41" s="26"/>
    </row>
    <row r="42" spans="1:10" x14ac:dyDescent="0.3">
      <c r="B42" s="31"/>
      <c r="C42" s="36"/>
      <c r="D42" s="36"/>
    </row>
    <row r="43" spans="1:10" x14ac:dyDescent="0.3">
      <c r="B43" s="31"/>
      <c r="C43" s="36"/>
      <c r="D43" s="36"/>
    </row>
    <row r="44" spans="1:10" ht="14.5" x14ac:dyDescent="0.35">
      <c r="A44" s="1"/>
      <c r="B44" s="31"/>
      <c r="C44" s="36"/>
      <c r="D44" s="36"/>
    </row>
    <row r="45" spans="1:10" ht="14.5" x14ac:dyDescent="0.35">
      <c r="A45" s="1"/>
      <c r="B45" s="31"/>
      <c r="C45" s="34"/>
      <c r="D45" s="34"/>
      <c r="E45" s="34"/>
    </row>
    <row r="46" spans="1:10" ht="18" x14ac:dyDescent="0.35">
      <c r="B46" s="104" t="s">
        <v>69</v>
      </c>
      <c r="C46" s="104"/>
      <c r="D46" s="104"/>
      <c r="E46" s="104"/>
      <c r="F46" s="104"/>
      <c r="G46" s="104"/>
      <c r="H46" s="105"/>
      <c r="I46" s="105"/>
      <c r="J46" s="105"/>
    </row>
    <row r="47" spans="1:10" x14ac:dyDescent="0.3">
      <c r="B47" s="31"/>
      <c r="C47" s="34"/>
      <c r="D47" s="34"/>
      <c r="E47" s="34"/>
    </row>
    <row r="48" spans="1:10" ht="50.25" customHeight="1" x14ac:dyDescent="0.3">
      <c r="B48" s="31" t="s">
        <v>70</v>
      </c>
      <c r="C48" s="95" t="s">
        <v>71</v>
      </c>
      <c r="D48" s="95"/>
      <c r="E48" s="37">
        <v>7643</v>
      </c>
    </row>
    <row r="49" spans="1:6" x14ac:dyDescent="0.3">
      <c r="B49" s="31"/>
      <c r="C49" s="3"/>
      <c r="D49" s="3"/>
      <c r="E49" s="33"/>
      <c r="F49" s="34"/>
    </row>
    <row r="50" spans="1:6" ht="45" customHeight="1" x14ac:dyDescent="0.3">
      <c r="B50" s="31" t="s">
        <v>72</v>
      </c>
      <c r="C50" s="95" t="s">
        <v>73</v>
      </c>
      <c r="D50" s="95"/>
      <c r="E50" s="37">
        <v>0</v>
      </c>
    </row>
    <row r="51" spans="1:6" ht="14.5" x14ac:dyDescent="0.35">
      <c r="A51" s="1"/>
      <c r="B51" s="31"/>
      <c r="C51" s="3"/>
      <c r="D51" s="3"/>
      <c r="E51" s="33"/>
    </row>
    <row r="52" spans="1:6" ht="29.15" customHeight="1" x14ac:dyDescent="0.35">
      <c r="A52" s="1"/>
      <c r="B52" s="31" t="s">
        <v>74</v>
      </c>
      <c r="C52" s="95" t="s">
        <v>75</v>
      </c>
      <c r="D52" s="95"/>
      <c r="E52" s="26" t="s">
        <v>76</v>
      </c>
    </row>
    <row r="53" spans="1:6" x14ac:dyDescent="0.3">
      <c r="B53" s="31"/>
      <c r="C53" s="3"/>
      <c r="D53" s="3"/>
      <c r="E53" s="33"/>
      <c r="F53" s="34"/>
    </row>
    <row r="54" spans="1:6" ht="39.75" customHeight="1" x14ac:dyDescent="0.3">
      <c r="B54" s="31" t="s">
        <v>77</v>
      </c>
      <c r="C54" s="95" t="s">
        <v>78</v>
      </c>
      <c r="D54" s="95"/>
      <c r="E54" s="34"/>
      <c r="F54" s="34"/>
    </row>
    <row r="55" spans="1:6" x14ac:dyDescent="0.3">
      <c r="B55" s="31"/>
      <c r="C55" s="34"/>
      <c r="D55" s="34"/>
      <c r="E55" s="34"/>
      <c r="F55" s="34"/>
    </row>
    <row r="56" spans="1:6" ht="29.15" customHeight="1" x14ac:dyDescent="0.3">
      <c r="B56" s="36"/>
      <c r="C56" s="3"/>
      <c r="D56" s="3" t="s">
        <v>79</v>
      </c>
      <c r="E56" s="37">
        <v>275</v>
      </c>
    </row>
    <row r="57" spans="1:6" ht="29.15" customHeight="1" x14ac:dyDescent="0.3">
      <c r="B57" s="36"/>
      <c r="C57" s="3"/>
      <c r="D57" s="3" t="s">
        <v>80</v>
      </c>
      <c r="E57" s="37">
        <v>400</v>
      </c>
    </row>
    <row r="58" spans="1:6" ht="29.15" customHeight="1" x14ac:dyDescent="0.3">
      <c r="B58" s="36"/>
      <c r="C58" s="3"/>
      <c r="D58" s="3" t="s">
        <v>81</v>
      </c>
      <c r="E58" s="37">
        <v>0</v>
      </c>
    </row>
    <row r="59" spans="1:6" ht="29.15" customHeight="1" x14ac:dyDescent="0.35">
      <c r="A59" s="1"/>
      <c r="B59" s="36"/>
      <c r="C59" s="3"/>
      <c r="D59" s="3" t="s">
        <v>82</v>
      </c>
      <c r="E59" s="37">
        <v>253</v>
      </c>
    </row>
    <row r="60" spans="1:6" ht="29.15" customHeight="1" x14ac:dyDescent="0.35">
      <c r="A60" s="1"/>
      <c r="B60" s="36"/>
      <c r="C60" s="3"/>
      <c r="D60" s="3" t="s">
        <v>83</v>
      </c>
      <c r="E60" s="37">
        <v>0</v>
      </c>
    </row>
    <row r="61" spans="1:6" ht="29.15" customHeight="1" x14ac:dyDescent="0.3">
      <c r="B61" s="36"/>
      <c r="C61" s="3"/>
      <c r="D61" s="3" t="s">
        <v>84</v>
      </c>
      <c r="E61" s="37">
        <v>0</v>
      </c>
    </row>
    <row r="62" spans="1:6" ht="29.15" customHeight="1" x14ac:dyDescent="0.3">
      <c r="C62" s="34"/>
      <c r="D62" s="34" t="s">
        <v>85</v>
      </c>
      <c r="E62" s="27">
        <f>DP_TSML018+DP_TSML019+DP_TSML020+DP_TSML021+DP_TSML022+DP_TSML023</f>
        <v>928</v>
      </c>
    </row>
    <row r="63" spans="1:6" x14ac:dyDescent="0.3">
      <c r="C63" s="34"/>
      <c r="D63" s="34"/>
      <c r="E63" s="34"/>
    </row>
    <row r="64" spans="1:6" x14ac:dyDescent="0.3">
      <c r="B64" s="31" t="s">
        <v>86</v>
      </c>
      <c r="C64" s="95" t="s">
        <v>87</v>
      </c>
      <c r="D64" s="95"/>
      <c r="E64" s="67"/>
      <c r="F64" s="68"/>
    </row>
    <row r="65" spans="2:10" x14ac:dyDescent="0.3">
      <c r="B65" s="31"/>
      <c r="C65" s="36"/>
      <c r="D65" s="36"/>
      <c r="E65" s="69"/>
      <c r="F65" s="70"/>
    </row>
    <row r="66" spans="2:10" x14ac:dyDescent="0.3">
      <c r="B66" s="31"/>
      <c r="C66" s="36"/>
      <c r="D66" s="36"/>
      <c r="E66" s="69"/>
      <c r="F66" s="70"/>
    </row>
    <row r="67" spans="2:10" x14ac:dyDescent="0.3">
      <c r="B67" s="31"/>
      <c r="C67" s="36"/>
      <c r="D67" s="36"/>
      <c r="E67" s="71"/>
      <c r="F67" s="72"/>
    </row>
    <row r="70" spans="2:10" ht="18" x14ac:dyDescent="0.35">
      <c r="B70" s="104" t="s">
        <v>88</v>
      </c>
      <c r="C70" s="104"/>
      <c r="D70" s="104"/>
      <c r="E70" s="104"/>
      <c r="F70" s="104"/>
      <c r="G70" s="104"/>
      <c r="H70" s="105"/>
      <c r="I70" s="105"/>
      <c r="J70" s="105"/>
    </row>
    <row r="72" spans="2:10" ht="14.5" thickBot="1" x14ac:dyDescent="0.35"/>
    <row r="73" spans="2:10" ht="14.5" thickBot="1" x14ac:dyDescent="0.35">
      <c r="C73" s="111" t="s">
        <v>89</v>
      </c>
      <c r="D73" s="112"/>
      <c r="E73" s="112"/>
      <c r="F73" s="113"/>
    </row>
    <row r="75" spans="2:10" ht="34" customHeight="1" x14ac:dyDescent="0.35">
      <c r="B75" s="31" t="s">
        <v>90</v>
      </c>
      <c r="C75" s="95" t="s">
        <v>91</v>
      </c>
      <c r="D75" s="102"/>
      <c r="E75" s="26" t="s">
        <v>92</v>
      </c>
    </row>
    <row r="77" spans="2:10" ht="33.65" customHeight="1" x14ac:dyDescent="0.3">
      <c r="B77" s="31" t="s">
        <v>93</v>
      </c>
      <c r="C77" s="95" t="s">
        <v>94</v>
      </c>
      <c r="D77" s="95"/>
    </row>
    <row r="78" spans="2:10" ht="29.15" customHeight="1" x14ac:dyDescent="0.3">
      <c r="D78" s="3" t="s">
        <v>79</v>
      </c>
      <c r="E78" s="38">
        <v>76.5</v>
      </c>
      <c r="F78" s="3" t="s">
        <v>95</v>
      </c>
    </row>
    <row r="79" spans="2:10" ht="29.15" customHeight="1" x14ac:dyDescent="0.3">
      <c r="D79" s="3" t="s">
        <v>80</v>
      </c>
      <c r="E79" s="38">
        <v>70.900000000000006</v>
      </c>
      <c r="F79" s="3" t="s">
        <v>95</v>
      </c>
    </row>
    <row r="80" spans="2:10" ht="29.15" customHeight="1" x14ac:dyDescent="0.3">
      <c r="D80" s="3" t="s">
        <v>81</v>
      </c>
      <c r="E80" s="38"/>
      <c r="F80" s="3" t="s">
        <v>95</v>
      </c>
    </row>
    <row r="81" spans="2:10" ht="29.15" customHeight="1" x14ac:dyDescent="0.3">
      <c r="D81" s="3" t="s">
        <v>82</v>
      </c>
      <c r="E81" s="38">
        <v>84.8</v>
      </c>
      <c r="F81" s="3" t="s">
        <v>95</v>
      </c>
    </row>
    <row r="82" spans="2:10" ht="29.15" customHeight="1" x14ac:dyDescent="0.3">
      <c r="D82" s="3" t="s">
        <v>83</v>
      </c>
      <c r="E82" s="38"/>
      <c r="F82" s="3" t="s">
        <v>95</v>
      </c>
    </row>
    <row r="83" spans="2:10" ht="29.15" customHeight="1" x14ac:dyDescent="0.3">
      <c r="D83" s="3" t="s">
        <v>84</v>
      </c>
      <c r="E83" s="38"/>
      <c r="F83" s="3" t="s">
        <v>95</v>
      </c>
    </row>
    <row r="87" spans="2:10" ht="18" x14ac:dyDescent="0.35">
      <c r="B87" s="104" t="s">
        <v>96</v>
      </c>
      <c r="C87" s="104"/>
      <c r="D87" s="104"/>
      <c r="E87" s="104"/>
      <c r="F87" s="104"/>
      <c r="G87" s="104"/>
      <c r="H87" s="105"/>
      <c r="I87" s="105"/>
      <c r="J87" s="105"/>
    </row>
    <row r="89" spans="2:10" ht="39.75" customHeight="1" x14ac:dyDescent="0.3">
      <c r="C89" s="110" t="s">
        <v>97</v>
      </c>
      <c r="D89" s="110"/>
      <c r="E89" s="110"/>
      <c r="F89" s="110"/>
    </row>
    <row r="91" spans="2:10" ht="34.5" customHeight="1" x14ac:dyDescent="0.3">
      <c r="B91" s="31" t="s">
        <v>98</v>
      </c>
      <c r="C91" s="95" t="s">
        <v>99</v>
      </c>
      <c r="D91" s="95"/>
      <c r="E91" s="26" t="s">
        <v>37</v>
      </c>
    </row>
    <row r="92" spans="2:10" x14ac:dyDescent="0.3">
      <c r="B92" s="31"/>
      <c r="C92" s="34"/>
      <c r="D92" s="34"/>
      <c r="E92" s="34"/>
    </row>
    <row r="93" spans="2:10" x14ac:dyDescent="0.3">
      <c r="B93" s="31" t="s">
        <v>100</v>
      </c>
      <c r="C93" s="95" t="s">
        <v>101</v>
      </c>
      <c r="D93" s="95"/>
      <c r="E93" s="34"/>
    </row>
    <row r="94" spans="2:10" ht="29.15" customHeight="1" x14ac:dyDescent="0.3">
      <c r="D94" s="3" t="s">
        <v>102</v>
      </c>
      <c r="E94" s="114" t="s">
        <v>103</v>
      </c>
      <c r="F94" s="114"/>
    </row>
    <row r="95" spans="2:10" ht="29.15" customHeight="1" x14ac:dyDescent="0.3">
      <c r="B95" s="39"/>
      <c r="D95" s="3" t="s">
        <v>104</v>
      </c>
      <c r="E95" s="114" t="s">
        <v>105</v>
      </c>
      <c r="F95" s="114"/>
    </row>
    <row r="96" spans="2:10" ht="29.15" customHeight="1" x14ac:dyDescent="0.3">
      <c r="D96" s="3" t="s">
        <v>106</v>
      </c>
      <c r="E96" s="114" t="s">
        <v>107</v>
      </c>
      <c r="F96" s="114"/>
    </row>
    <row r="97" spans="2:10" x14ac:dyDescent="0.3">
      <c r="D97" s="3"/>
      <c r="E97" s="3"/>
    </row>
    <row r="98" spans="2:10" x14ac:dyDescent="0.3">
      <c r="D98" s="3"/>
      <c r="E98" s="3"/>
    </row>
    <row r="99" spans="2:10" x14ac:dyDescent="0.3">
      <c r="D99" s="3"/>
      <c r="E99" s="3"/>
    </row>
    <row r="100" spans="2:10" x14ac:dyDescent="0.3">
      <c r="B100" s="31" t="s">
        <v>108</v>
      </c>
      <c r="C100" s="95" t="s">
        <v>109</v>
      </c>
      <c r="D100" s="95"/>
      <c r="E100" s="67"/>
      <c r="F100" s="68"/>
    </row>
    <row r="101" spans="2:10" x14ac:dyDescent="0.3">
      <c r="E101" s="69"/>
      <c r="F101" s="70"/>
    </row>
    <row r="102" spans="2:10" x14ac:dyDescent="0.3">
      <c r="E102" s="69"/>
      <c r="F102" s="70"/>
    </row>
    <row r="103" spans="2:10" x14ac:dyDescent="0.3">
      <c r="E103" s="71"/>
      <c r="F103" s="72"/>
    </row>
    <row r="107" spans="2:10" ht="18" x14ac:dyDescent="0.35">
      <c r="B107" s="104" t="s">
        <v>110</v>
      </c>
      <c r="C107" s="104"/>
      <c r="D107" s="104"/>
      <c r="E107" s="104"/>
      <c r="F107" s="104"/>
      <c r="G107" s="104"/>
      <c r="H107" s="105"/>
      <c r="I107" s="105"/>
      <c r="J107" s="105"/>
    </row>
    <row r="109" spans="2:10" x14ac:dyDescent="0.3">
      <c r="C109" s="110" t="s">
        <v>111</v>
      </c>
      <c r="D109" s="110"/>
      <c r="E109" s="110"/>
      <c r="F109" s="110"/>
    </row>
    <row r="110" spans="2:10" ht="14.5" thickBot="1" x14ac:dyDescent="0.35"/>
    <row r="111" spans="2:10" ht="32.15" customHeight="1" thickBot="1" x14ac:dyDescent="0.35">
      <c r="C111" s="111" t="s">
        <v>112</v>
      </c>
      <c r="D111" s="112"/>
      <c r="E111" s="112"/>
      <c r="F111" s="113"/>
    </row>
    <row r="112" spans="2:10" x14ac:dyDescent="0.3">
      <c r="B112" s="31" t="s">
        <v>113</v>
      </c>
      <c r="C112" s="95" t="s">
        <v>114</v>
      </c>
      <c r="D112" s="95"/>
    </row>
    <row r="113" spans="4:6" ht="29.15" customHeight="1" x14ac:dyDescent="0.3">
      <c r="D113" s="3" t="s">
        <v>115</v>
      </c>
      <c r="E113" s="37">
        <v>383</v>
      </c>
      <c r="F113" s="3"/>
    </row>
    <row r="114" spans="4:6" ht="29.15" customHeight="1" x14ac:dyDescent="0.3">
      <c r="D114" s="3" t="s">
        <v>116</v>
      </c>
      <c r="E114" s="37">
        <v>325</v>
      </c>
    </row>
    <row r="115" spans="4:6" ht="29.15" customHeight="1" x14ac:dyDescent="0.3">
      <c r="D115" s="3" t="s">
        <v>117</v>
      </c>
      <c r="E115" s="37">
        <v>107</v>
      </c>
    </row>
    <row r="116" spans="4:6" ht="29.15" customHeight="1" x14ac:dyDescent="0.3">
      <c r="D116" s="3" t="s">
        <v>118</v>
      </c>
      <c r="E116" s="37">
        <v>58</v>
      </c>
    </row>
    <row r="117" spans="4:6" ht="29.15" customHeight="1" x14ac:dyDescent="0.3">
      <c r="D117" s="3" t="s">
        <v>119</v>
      </c>
      <c r="E117" s="37">
        <v>52</v>
      </c>
    </row>
    <row r="118" spans="4:6" ht="28" x14ac:dyDescent="0.3">
      <c r="D118" s="34" t="s">
        <v>120</v>
      </c>
      <c r="E118" s="40">
        <f>IF(ISERROR((DP_TSML037+DP_TSML038)/(DP_TSML037+DP_TSML038+DP_TSML039+DP_TSML040+DP_TSML041)*100),0,(DP_TSML037+DP_TSML038)/(DP_TSML037+DP_TSML038+DP_TSML039+DP_TSML040+DP_TSML041)*100)</f>
        <v>76.540540540540533</v>
      </c>
    </row>
  </sheetData>
  <mergeCells count="41">
    <mergeCell ref="B107:J107"/>
    <mergeCell ref="C109:F109"/>
    <mergeCell ref="C111:F111"/>
    <mergeCell ref="C112:D112"/>
    <mergeCell ref="C91:D91"/>
    <mergeCell ref="C93:D93"/>
    <mergeCell ref="E94:F94"/>
    <mergeCell ref="E95:F95"/>
    <mergeCell ref="E96:F96"/>
    <mergeCell ref="C100:D100"/>
    <mergeCell ref="C34:D34"/>
    <mergeCell ref="C35:D35"/>
    <mergeCell ref="C40:D40"/>
    <mergeCell ref="C41:D41"/>
    <mergeCell ref="C89:F89"/>
    <mergeCell ref="B46:J46"/>
    <mergeCell ref="C48:D48"/>
    <mergeCell ref="C50:D50"/>
    <mergeCell ref="C52:D52"/>
    <mergeCell ref="C54:D54"/>
    <mergeCell ref="C64:D64"/>
    <mergeCell ref="B70:J70"/>
    <mergeCell ref="C73:F73"/>
    <mergeCell ref="C75:D75"/>
    <mergeCell ref="C77:D77"/>
    <mergeCell ref="B87:J87"/>
    <mergeCell ref="C10:D10"/>
    <mergeCell ref="B3:J3"/>
    <mergeCell ref="C4:F4"/>
    <mergeCell ref="B8:J8"/>
    <mergeCell ref="C32:D32"/>
    <mergeCell ref="C11:C13"/>
    <mergeCell ref="C14:C17"/>
    <mergeCell ref="B19:J19"/>
    <mergeCell ref="C22:D22"/>
    <mergeCell ref="C24:D24"/>
    <mergeCell ref="C26:D26"/>
    <mergeCell ref="E26:F26"/>
    <mergeCell ref="C28:D28"/>
    <mergeCell ref="C29:D29"/>
    <mergeCell ref="C31:D31"/>
  </mergeCells>
  <dataValidations count="8">
    <dataValidation type="list" allowBlank="1" showInputMessage="1" showErrorMessage="1" sqref="E75" xr:uid="{00000000-0002-0000-0100-000000000000}">
      <formula1>LIST_RANGE_ConfirmWeighted</formula1>
    </dataValidation>
    <dataValidation type="list" allowBlank="1" showInputMessage="1" showErrorMessage="1" sqref="E94:E96" xr:uid="{00000000-0002-0000-0100-000001000000}">
      <formula1>LIST_RANGE_Weighting</formula1>
    </dataValidation>
    <dataValidation type="list" allowBlank="1" showInputMessage="1" showErrorMessage="1" sqref="E52" xr:uid="{00000000-0002-0000-0100-000002000000}">
      <formula1>LIST_RANGE_CensusSample</formula1>
    </dataValidation>
    <dataValidation type="list" allowBlank="1" showInputMessage="1" showErrorMessage="1" sqref="E41" xr:uid="{00000000-0002-0000-0100-000003000000}">
      <formula1>LIST_RANGE_Supportingdoc2</formula1>
    </dataValidation>
    <dataValidation type="list" allowBlank="1" showInputMessage="1" showErrorMessage="1" sqref="E26" xr:uid="{00000000-0002-0000-0100-000004000000}">
      <formula1>LIST_RANGE_Supportingdoc</formula1>
    </dataValidation>
    <dataValidation type="list" allowBlank="1" showInputMessage="1" showErrorMessage="1" sqref="E24" xr:uid="{00000000-0002-0000-0100-000005000000}">
      <formula1>LIST_RANGE_Approach</formula1>
    </dataValidation>
    <dataValidation type="list" allowBlank="1" showInputMessage="1" showErrorMessage="1" sqref="E22" xr:uid="{00000000-0002-0000-0100-000006000000}">
      <formula1>LIST_RANGE_Coverage</formula1>
    </dataValidation>
    <dataValidation type="list" allowBlank="1" showInputMessage="1" showErrorMessage="1" sqref="E31 E11:E13 E34 E40 E91" xr:uid="{00000000-0002-0000-0100-000007000000}">
      <formula1>LIST_RANGE_YesNo</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J118"/>
  <sheetViews>
    <sheetView topLeftCell="B3" zoomScale="80" zoomScaleNormal="80" workbookViewId="0">
      <selection activeCell="O14" sqref="O14"/>
    </sheetView>
  </sheetViews>
  <sheetFormatPr defaultColWidth="9.26953125" defaultRowHeight="14" x14ac:dyDescent="0.3"/>
  <cols>
    <col min="1" max="1" width="9.26953125" style="29"/>
    <col min="2" max="2" width="11.54296875" style="29" customWidth="1"/>
    <col min="3" max="3" width="42.7265625" style="29" customWidth="1"/>
    <col min="4" max="4" width="34.54296875" style="29" customWidth="1"/>
    <col min="5" max="5" width="22.453125" style="29" customWidth="1"/>
    <col min="6" max="6" width="66.1796875" style="29" customWidth="1"/>
    <col min="7" max="10" width="6.7265625" style="29" customWidth="1"/>
    <col min="11" max="16384" width="9.26953125" style="29"/>
  </cols>
  <sheetData>
    <row r="2" spans="1:10" ht="23" x14ac:dyDescent="0.3">
      <c r="B2" s="2"/>
      <c r="C2" s="2"/>
      <c r="D2" s="2"/>
      <c r="E2" s="2"/>
      <c r="F2" s="2"/>
    </row>
    <row r="3" spans="1:10" ht="23" x14ac:dyDescent="0.35">
      <c r="B3" s="101" t="s">
        <v>121</v>
      </c>
      <c r="C3" s="101"/>
      <c r="D3" s="101"/>
      <c r="E3" s="101"/>
      <c r="F3" s="101"/>
      <c r="G3" s="101"/>
      <c r="H3" s="102"/>
      <c r="I3" s="102"/>
      <c r="J3" s="102"/>
    </row>
    <row r="4" spans="1:10" ht="18" x14ac:dyDescent="0.3">
      <c r="B4" s="30"/>
      <c r="C4" s="103"/>
      <c r="D4" s="103"/>
      <c r="E4" s="103"/>
      <c r="F4" s="103"/>
    </row>
    <row r="5" spans="1:10" ht="48" customHeight="1" x14ac:dyDescent="0.3">
      <c r="B5" s="73" t="s">
        <v>30</v>
      </c>
      <c r="C5" s="30"/>
      <c r="D5" s="30"/>
      <c r="E5" s="30"/>
      <c r="F5" s="30"/>
      <c r="G5" s="30"/>
      <c r="H5" s="30"/>
      <c r="I5" s="30"/>
      <c r="J5" s="30"/>
    </row>
    <row r="6" spans="1:10" ht="50.5" customHeight="1" x14ac:dyDescent="0.3">
      <c r="B6" s="78" t="s">
        <v>122</v>
      </c>
      <c r="C6" s="61"/>
      <c r="D6" s="61"/>
      <c r="E6" s="61"/>
      <c r="F6" s="61"/>
      <c r="G6" s="61"/>
      <c r="H6" s="61"/>
      <c r="I6" s="61"/>
      <c r="J6" s="61"/>
    </row>
    <row r="7" spans="1:10" ht="23" x14ac:dyDescent="0.3">
      <c r="B7" s="2"/>
      <c r="C7" s="41"/>
      <c r="D7" s="41"/>
      <c r="E7" s="41"/>
      <c r="F7" s="41"/>
    </row>
    <row r="8" spans="1:10" ht="18" customHeight="1" x14ac:dyDescent="0.35">
      <c r="A8"/>
      <c r="B8" s="104" t="s">
        <v>123</v>
      </c>
      <c r="C8" s="104"/>
      <c r="D8" s="104"/>
      <c r="E8" s="104"/>
      <c r="F8" s="104"/>
      <c r="G8" s="104"/>
      <c r="H8" s="105"/>
      <c r="I8" s="105"/>
      <c r="J8" s="105"/>
    </row>
    <row r="10" spans="1:10" ht="29.5" customHeight="1" x14ac:dyDescent="0.3">
      <c r="B10" s="31" t="s">
        <v>33</v>
      </c>
      <c r="C10" s="95" t="s">
        <v>34</v>
      </c>
      <c r="D10" s="95"/>
      <c r="E10" s="32"/>
    </row>
    <row r="11" spans="1:10" ht="29.5" customHeight="1" x14ac:dyDescent="0.3">
      <c r="D11" s="3" t="s">
        <v>36</v>
      </c>
      <c r="E11" s="4" t="str">
        <f>'[1]Sect 1a - Background'!DP_TSML001</f>
        <v>Yes</v>
      </c>
    </row>
    <row r="12" spans="1:10" ht="29.5" customHeight="1" x14ac:dyDescent="0.3">
      <c r="C12" s="42" t="s">
        <v>124</v>
      </c>
      <c r="D12" s="3" t="s">
        <v>38</v>
      </c>
      <c r="E12" s="4" t="str">
        <f>'[1]Sect 1a - Background'!DP_TSML002</f>
        <v>No</v>
      </c>
    </row>
    <row r="13" spans="1:10" ht="29.5" customHeight="1" x14ac:dyDescent="0.3">
      <c r="D13" s="3" t="s">
        <v>40</v>
      </c>
      <c r="E13" s="4" t="str">
        <f>'[1]Sect 1a - Background'!DP_TSML003</f>
        <v>No</v>
      </c>
    </row>
    <row r="19" spans="1:10" ht="18" x14ac:dyDescent="0.35">
      <c r="B19" s="104" t="s">
        <v>41</v>
      </c>
      <c r="C19" s="104"/>
      <c r="D19" s="104"/>
      <c r="E19" s="104"/>
      <c r="F19" s="104"/>
      <c r="G19" s="104"/>
      <c r="H19" s="105"/>
      <c r="I19" s="105"/>
      <c r="J19" s="105"/>
    </row>
    <row r="22" spans="1:10" ht="29.15" customHeight="1" x14ac:dyDescent="0.3">
      <c r="B22" s="31" t="s">
        <v>42</v>
      </c>
      <c r="C22" s="95" t="s">
        <v>43</v>
      </c>
      <c r="D22" s="95"/>
      <c r="E22" s="26"/>
    </row>
    <row r="23" spans="1:10" ht="31.5" customHeight="1" x14ac:dyDescent="0.3">
      <c r="B23" s="33"/>
      <c r="C23" s="3"/>
      <c r="D23" s="3"/>
      <c r="E23" s="34"/>
    </row>
    <row r="24" spans="1:10" ht="29.15" customHeight="1" x14ac:dyDescent="0.3">
      <c r="B24" s="31" t="s">
        <v>45</v>
      </c>
      <c r="C24" s="95" t="s">
        <v>46</v>
      </c>
      <c r="D24" s="95"/>
      <c r="E24" s="26"/>
    </row>
    <row r="25" spans="1:10" ht="31.5" customHeight="1" x14ac:dyDescent="0.3">
      <c r="B25" s="31"/>
      <c r="C25" s="34"/>
      <c r="D25" s="34"/>
      <c r="E25" s="34"/>
    </row>
    <row r="26" spans="1:10" ht="60" customHeight="1" x14ac:dyDescent="0.3">
      <c r="B26" s="31" t="s">
        <v>48</v>
      </c>
      <c r="C26" s="95" t="s">
        <v>49</v>
      </c>
      <c r="D26" s="95"/>
      <c r="E26" s="114"/>
      <c r="F26" s="114"/>
    </row>
    <row r="27" spans="1:10" x14ac:dyDescent="0.3">
      <c r="B27" s="31"/>
      <c r="C27" s="3"/>
      <c r="D27" s="3"/>
      <c r="E27" s="34"/>
    </row>
    <row r="28" spans="1:10" ht="29.15" customHeight="1" x14ac:dyDescent="0.3">
      <c r="B28" s="31" t="s">
        <v>51</v>
      </c>
      <c r="C28" s="95" t="s">
        <v>52</v>
      </c>
      <c r="D28" s="95"/>
      <c r="E28" s="35"/>
    </row>
    <row r="29" spans="1:10" ht="29.15" customHeight="1" x14ac:dyDescent="0.35">
      <c r="A29" s="1"/>
      <c r="B29" s="31" t="s">
        <v>53</v>
      </c>
      <c r="C29" s="95" t="s">
        <v>54</v>
      </c>
      <c r="D29" s="95"/>
      <c r="E29" s="35"/>
    </row>
    <row r="30" spans="1:10" ht="14.5" x14ac:dyDescent="0.35">
      <c r="A30" s="1"/>
      <c r="B30" s="31"/>
      <c r="C30" s="3"/>
      <c r="D30" s="3"/>
      <c r="E30" s="34"/>
    </row>
    <row r="31" spans="1:10" ht="30.65" customHeight="1" x14ac:dyDescent="0.3">
      <c r="B31" s="31" t="s">
        <v>55</v>
      </c>
      <c r="C31" s="95" t="s">
        <v>56</v>
      </c>
      <c r="D31" s="95"/>
      <c r="E31" s="26"/>
    </row>
    <row r="32" spans="1:10" ht="29.15" customHeight="1" x14ac:dyDescent="0.3">
      <c r="B32" s="31" t="s">
        <v>57</v>
      </c>
      <c r="C32" s="95" t="s">
        <v>58</v>
      </c>
      <c r="D32" s="95"/>
      <c r="E32" s="114"/>
      <c r="F32" s="114"/>
    </row>
    <row r="33" spans="1:10" x14ac:dyDescent="0.3">
      <c r="B33" s="31"/>
      <c r="C33" s="34"/>
      <c r="D33" s="34"/>
      <c r="E33" s="34"/>
    </row>
    <row r="34" spans="1:10" ht="29.15" customHeight="1" x14ac:dyDescent="0.3">
      <c r="B34" s="31" t="s">
        <v>60</v>
      </c>
      <c r="C34" s="95" t="s">
        <v>61</v>
      </c>
      <c r="D34" s="95"/>
      <c r="E34" s="26"/>
    </row>
    <row r="35" spans="1:10" x14ac:dyDescent="0.3">
      <c r="B35" s="31" t="s">
        <v>62</v>
      </c>
      <c r="C35" s="95" t="s">
        <v>63</v>
      </c>
      <c r="D35" s="95"/>
      <c r="E35" s="67"/>
      <c r="F35" s="68"/>
    </row>
    <row r="36" spans="1:10" x14ac:dyDescent="0.3">
      <c r="B36" s="31"/>
      <c r="C36" s="36"/>
      <c r="D36" s="36"/>
      <c r="E36" s="69"/>
      <c r="F36" s="70"/>
    </row>
    <row r="37" spans="1:10" x14ac:dyDescent="0.3">
      <c r="B37" s="31"/>
      <c r="C37" s="36"/>
      <c r="D37" s="36"/>
      <c r="E37" s="69"/>
      <c r="F37" s="70"/>
    </row>
    <row r="38" spans="1:10" ht="14.5" x14ac:dyDescent="0.35">
      <c r="A38" s="1"/>
      <c r="B38" s="31"/>
      <c r="C38" s="36"/>
      <c r="D38" s="36"/>
      <c r="E38" s="71"/>
      <c r="F38" s="72"/>
    </row>
    <row r="39" spans="1:10" ht="14.5" x14ac:dyDescent="0.35">
      <c r="A39" s="1"/>
      <c r="B39" s="31"/>
      <c r="C39" s="34"/>
      <c r="D39" s="34"/>
      <c r="E39" s="34"/>
    </row>
    <row r="40" spans="1:10" ht="30.65" customHeight="1" x14ac:dyDescent="0.3">
      <c r="B40" s="31" t="s">
        <v>65</v>
      </c>
      <c r="C40" s="95" t="s">
        <v>125</v>
      </c>
      <c r="D40" s="95"/>
      <c r="E40" s="26"/>
    </row>
    <row r="41" spans="1:10" ht="71.25" customHeight="1" x14ac:dyDescent="0.3">
      <c r="B41" s="31" t="s">
        <v>67</v>
      </c>
      <c r="C41" s="95" t="s">
        <v>68</v>
      </c>
      <c r="D41" s="95"/>
      <c r="E41" s="114"/>
      <c r="F41" s="114"/>
    </row>
    <row r="42" spans="1:10" x14ac:dyDescent="0.3">
      <c r="B42" s="31"/>
      <c r="C42" s="36"/>
      <c r="D42" s="36"/>
    </row>
    <row r="43" spans="1:10" x14ac:dyDescent="0.3">
      <c r="B43" s="31"/>
      <c r="C43" s="36"/>
      <c r="D43" s="36"/>
    </row>
    <row r="44" spans="1:10" ht="14.5" x14ac:dyDescent="0.35">
      <c r="A44" s="1"/>
      <c r="B44" s="31"/>
      <c r="C44" s="36"/>
      <c r="D44" s="36"/>
    </row>
    <row r="45" spans="1:10" ht="14.5" x14ac:dyDescent="0.35">
      <c r="A45" s="1"/>
      <c r="B45" s="31"/>
      <c r="C45" s="34"/>
      <c r="D45" s="34"/>
      <c r="E45" s="34"/>
    </row>
    <row r="46" spans="1:10" ht="18" x14ac:dyDescent="0.35">
      <c r="B46" s="104" t="s">
        <v>69</v>
      </c>
      <c r="C46" s="104"/>
      <c r="D46" s="104"/>
      <c r="E46" s="104"/>
      <c r="F46" s="104"/>
      <c r="G46" s="104"/>
      <c r="H46" s="105"/>
      <c r="I46" s="105"/>
      <c r="J46" s="105"/>
    </row>
    <row r="47" spans="1:10" x14ac:dyDescent="0.3">
      <c r="B47" s="31"/>
      <c r="C47" s="34"/>
      <c r="D47" s="34"/>
      <c r="E47" s="34"/>
    </row>
    <row r="48" spans="1:10" ht="29.15" customHeight="1" x14ac:dyDescent="0.3">
      <c r="B48" s="31" t="s">
        <v>70</v>
      </c>
      <c r="C48" s="95" t="s">
        <v>71</v>
      </c>
      <c r="D48" s="95"/>
      <c r="E48" s="37"/>
    </row>
    <row r="49" spans="1:6" x14ac:dyDescent="0.3">
      <c r="B49" s="31"/>
      <c r="C49" s="3"/>
      <c r="D49" s="3"/>
      <c r="E49" s="33"/>
      <c r="F49" s="34"/>
    </row>
    <row r="50" spans="1:6" ht="45" customHeight="1" x14ac:dyDescent="0.3">
      <c r="B50" s="31" t="s">
        <v>72</v>
      </c>
      <c r="C50" s="95" t="s">
        <v>73</v>
      </c>
      <c r="D50" s="95"/>
      <c r="E50" s="37"/>
    </row>
    <row r="51" spans="1:6" ht="14.5" x14ac:dyDescent="0.35">
      <c r="A51" s="1"/>
      <c r="B51" s="31"/>
      <c r="C51" s="3"/>
      <c r="D51" s="3"/>
      <c r="E51" s="33"/>
    </row>
    <row r="52" spans="1:6" ht="29.15" customHeight="1" x14ac:dyDescent="0.35">
      <c r="A52" s="1"/>
      <c r="B52" s="31" t="s">
        <v>74</v>
      </c>
      <c r="C52" s="95" t="s">
        <v>75</v>
      </c>
      <c r="D52" s="95"/>
      <c r="E52" s="26"/>
    </row>
    <row r="53" spans="1:6" x14ac:dyDescent="0.3">
      <c r="B53" s="31"/>
      <c r="C53" s="3"/>
      <c r="D53" s="3"/>
      <c r="E53" s="33"/>
      <c r="F53" s="34"/>
    </row>
    <row r="54" spans="1:6" ht="30.65" customHeight="1" x14ac:dyDescent="0.3">
      <c r="B54" s="31" t="s">
        <v>77</v>
      </c>
      <c r="C54" s="95" t="s">
        <v>78</v>
      </c>
      <c r="D54" s="95"/>
      <c r="E54" s="34"/>
      <c r="F54" s="34"/>
    </row>
    <row r="55" spans="1:6" x14ac:dyDescent="0.3">
      <c r="B55" s="31"/>
      <c r="C55" s="34"/>
      <c r="D55" s="34"/>
      <c r="E55" s="34"/>
      <c r="F55" s="34"/>
    </row>
    <row r="56" spans="1:6" ht="29.15" customHeight="1" x14ac:dyDescent="0.3">
      <c r="B56" s="36"/>
      <c r="C56" s="3"/>
      <c r="D56" s="3" t="s">
        <v>79</v>
      </c>
      <c r="E56" s="37"/>
    </row>
    <row r="57" spans="1:6" ht="29.15" customHeight="1" x14ac:dyDescent="0.3">
      <c r="B57" s="36"/>
      <c r="C57" s="3"/>
      <c r="D57" s="3" t="s">
        <v>80</v>
      </c>
      <c r="E57" s="37"/>
    </row>
    <row r="58" spans="1:6" ht="29.15" customHeight="1" x14ac:dyDescent="0.3">
      <c r="B58" s="36"/>
      <c r="C58" s="3"/>
      <c r="D58" s="3" t="s">
        <v>81</v>
      </c>
      <c r="E58" s="37"/>
    </row>
    <row r="59" spans="1:6" ht="29.15" customHeight="1" x14ac:dyDescent="0.35">
      <c r="A59" s="1"/>
      <c r="B59" s="36"/>
      <c r="C59" s="3"/>
      <c r="D59" s="3" t="s">
        <v>82</v>
      </c>
      <c r="E59" s="37"/>
    </row>
    <row r="60" spans="1:6" ht="29.15" customHeight="1" x14ac:dyDescent="0.35">
      <c r="A60" s="1"/>
      <c r="B60" s="36"/>
      <c r="C60" s="3"/>
      <c r="D60" s="3" t="s">
        <v>83</v>
      </c>
      <c r="E60" s="37"/>
    </row>
    <row r="61" spans="1:6" ht="29.15" customHeight="1" x14ac:dyDescent="0.3">
      <c r="B61" s="36"/>
      <c r="C61" s="3"/>
      <c r="D61" s="3" t="s">
        <v>84</v>
      </c>
      <c r="E61" s="37"/>
    </row>
    <row r="62" spans="1:6" ht="29.15" customHeight="1" x14ac:dyDescent="0.3">
      <c r="C62" s="34"/>
      <c r="D62" s="34" t="s">
        <v>85</v>
      </c>
      <c r="E62" s="27">
        <f>DP_TSML061+DP_TSML062+DP_TSML063+DP_TSML064+DP_TSML065+DP_TSML066</f>
        <v>0</v>
      </c>
    </row>
    <row r="63" spans="1:6" x14ac:dyDescent="0.3">
      <c r="C63" s="34"/>
      <c r="D63" s="34"/>
      <c r="E63" s="34"/>
    </row>
    <row r="64" spans="1:6" ht="15" customHeight="1" x14ac:dyDescent="0.3">
      <c r="B64" s="31" t="s">
        <v>86</v>
      </c>
      <c r="C64" s="115" t="s">
        <v>87</v>
      </c>
      <c r="D64" s="115"/>
      <c r="E64" s="67"/>
      <c r="F64" s="68"/>
    </row>
    <row r="65" spans="2:10" ht="15" customHeight="1" x14ac:dyDescent="0.3">
      <c r="B65" s="31"/>
      <c r="C65" s="36"/>
      <c r="D65" s="36"/>
      <c r="E65" s="69"/>
      <c r="F65" s="70"/>
    </row>
    <row r="66" spans="2:10" ht="15" customHeight="1" x14ac:dyDescent="0.3">
      <c r="B66" s="31"/>
      <c r="C66" s="36"/>
      <c r="D66" s="36"/>
      <c r="E66" s="69"/>
      <c r="F66" s="70"/>
    </row>
    <row r="67" spans="2:10" ht="15" customHeight="1" x14ac:dyDescent="0.3">
      <c r="B67" s="31"/>
      <c r="C67" s="36"/>
      <c r="D67" s="36"/>
      <c r="E67" s="71"/>
      <c r="F67" s="72"/>
    </row>
    <row r="70" spans="2:10" ht="18" x14ac:dyDescent="0.35">
      <c r="B70" s="104" t="s">
        <v>88</v>
      </c>
      <c r="C70" s="104"/>
      <c r="D70" s="104"/>
      <c r="E70" s="104"/>
      <c r="F70" s="104"/>
      <c r="G70" s="104"/>
      <c r="H70" s="105"/>
      <c r="I70" s="105"/>
      <c r="J70" s="105"/>
    </row>
    <row r="72" spans="2:10" ht="14.5" thickBot="1" x14ac:dyDescent="0.35"/>
    <row r="73" spans="2:10" ht="14.5" thickBot="1" x14ac:dyDescent="0.35">
      <c r="C73" s="111" t="s">
        <v>89</v>
      </c>
      <c r="D73" s="112"/>
      <c r="E73" s="112"/>
      <c r="F73" s="113"/>
    </row>
    <row r="75" spans="2:10" ht="53.15" customHeight="1" x14ac:dyDescent="0.35">
      <c r="B75" s="31" t="s">
        <v>90</v>
      </c>
      <c r="C75" s="95" t="s">
        <v>126</v>
      </c>
      <c r="D75" s="102"/>
      <c r="E75" s="26"/>
    </row>
    <row r="77" spans="2:10" ht="34" customHeight="1" x14ac:dyDescent="0.3">
      <c r="B77" s="31" t="s">
        <v>93</v>
      </c>
      <c r="C77" s="95" t="s">
        <v>94</v>
      </c>
      <c r="D77" s="95"/>
    </row>
    <row r="78" spans="2:10" ht="29.15" customHeight="1" x14ac:dyDescent="0.3">
      <c r="D78" s="3" t="s">
        <v>79</v>
      </c>
      <c r="E78" s="38"/>
      <c r="F78" s="3" t="s">
        <v>95</v>
      </c>
    </row>
    <row r="79" spans="2:10" ht="29.15" customHeight="1" x14ac:dyDescent="0.3">
      <c r="D79" s="3" t="s">
        <v>80</v>
      </c>
      <c r="E79" s="38"/>
      <c r="F79" s="29" t="s">
        <v>95</v>
      </c>
    </row>
    <row r="80" spans="2:10" ht="29.15" customHeight="1" x14ac:dyDescent="0.3">
      <c r="D80" s="3" t="s">
        <v>81</v>
      </c>
      <c r="E80" s="38"/>
      <c r="F80" s="29" t="s">
        <v>95</v>
      </c>
    </row>
    <row r="81" spans="2:10" ht="29.15" customHeight="1" x14ac:dyDescent="0.3">
      <c r="D81" s="3" t="s">
        <v>82</v>
      </c>
      <c r="E81" s="38"/>
      <c r="F81" s="29" t="s">
        <v>95</v>
      </c>
    </row>
    <row r="82" spans="2:10" ht="29.15" customHeight="1" x14ac:dyDescent="0.3">
      <c r="D82" s="3" t="s">
        <v>83</v>
      </c>
      <c r="E82" s="38"/>
      <c r="F82" s="29" t="s">
        <v>95</v>
      </c>
    </row>
    <row r="83" spans="2:10" ht="29.15" customHeight="1" x14ac:dyDescent="0.3">
      <c r="D83" s="3" t="s">
        <v>84</v>
      </c>
      <c r="E83" s="38"/>
      <c r="F83" s="29" t="s">
        <v>95</v>
      </c>
    </row>
    <row r="87" spans="2:10" ht="18" x14ac:dyDescent="0.35">
      <c r="B87" s="104" t="s">
        <v>96</v>
      </c>
      <c r="C87" s="104"/>
      <c r="D87" s="104"/>
      <c r="E87" s="104"/>
      <c r="F87" s="104"/>
      <c r="G87" s="104"/>
      <c r="H87" s="105"/>
      <c r="I87" s="105"/>
      <c r="J87" s="105"/>
    </row>
    <row r="89" spans="2:10" ht="35.25" customHeight="1" x14ac:dyDescent="0.3">
      <c r="C89" s="110" t="s">
        <v>97</v>
      </c>
      <c r="D89" s="110"/>
      <c r="E89" s="110"/>
      <c r="F89" s="110"/>
    </row>
    <row r="91" spans="2:10" ht="30" customHeight="1" x14ac:dyDescent="0.3">
      <c r="B91" s="31" t="s">
        <v>98</v>
      </c>
      <c r="C91" s="95" t="s">
        <v>99</v>
      </c>
      <c r="D91" s="95"/>
      <c r="E91" s="26"/>
    </row>
    <row r="92" spans="2:10" ht="30" customHeight="1" x14ac:dyDescent="0.3">
      <c r="B92" s="31"/>
      <c r="C92" s="34"/>
      <c r="D92" s="34"/>
      <c r="E92" s="34"/>
    </row>
    <row r="93" spans="2:10" x14ac:dyDescent="0.3">
      <c r="B93" s="31" t="s">
        <v>100</v>
      </c>
      <c r="C93" s="95" t="s">
        <v>101</v>
      </c>
      <c r="D93" s="95"/>
      <c r="E93" s="34"/>
    </row>
    <row r="94" spans="2:10" ht="29.15" customHeight="1" x14ac:dyDescent="0.3">
      <c r="D94" s="3" t="s">
        <v>102</v>
      </c>
      <c r="E94" s="114"/>
      <c r="F94" s="114"/>
    </row>
    <row r="95" spans="2:10" ht="29.15" customHeight="1" x14ac:dyDescent="0.3">
      <c r="B95" s="39"/>
      <c r="D95" s="3" t="s">
        <v>104</v>
      </c>
      <c r="E95" s="114"/>
      <c r="F95" s="114"/>
    </row>
    <row r="96" spans="2:10" ht="29.15" customHeight="1" x14ac:dyDescent="0.3">
      <c r="D96" s="3" t="s">
        <v>106</v>
      </c>
      <c r="E96" s="114"/>
      <c r="F96" s="114"/>
    </row>
    <row r="97" spans="2:10" x14ac:dyDescent="0.3">
      <c r="D97" s="3"/>
      <c r="E97" s="3"/>
    </row>
    <row r="98" spans="2:10" x14ac:dyDescent="0.3">
      <c r="D98" s="3"/>
      <c r="E98" s="3"/>
    </row>
    <row r="99" spans="2:10" x14ac:dyDescent="0.3">
      <c r="D99" s="3"/>
      <c r="E99" s="3"/>
    </row>
    <row r="100" spans="2:10" x14ac:dyDescent="0.3">
      <c r="B100" s="31" t="s">
        <v>108</v>
      </c>
      <c r="C100" s="95" t="s">
        <v>109</v>
      </c>
      <c r="D100" s="95"/>
      <c r="E100" s="67"/>
      <c r="F100" s="68"/>
    </row>
    <row r="101" spans="2:10" x14ac:dyDescent="0.3">
      <c r="E101" s="69"/>
      <c r="F101" s="70"/>
    </row>
    <row r="102" spans="2:10" x14ac:dyDescent="0.3">
      <c r="E102" s="69"/>
      <c r="F102" s="70"/>
    </row>
    <row r="103" spans="2:10" x14ac:dyDescent="0.3">
      <c r="E103" s="71"/>
      <c r="F103" s="72"/>
    </row>
    <row r="107" spans="2:10" ht="18" x14ac:dyDescent="0.35">
      <c r="B107" s="104" t="s">
        <v>110</v>
      </c>
      <c r="C107" s="104"/>
      <c r="D107" s="104"/>
      <c r="E107" s="104"/>
      <c r="F107" s="104"/>
      <c r="G107" s="104"/>
      <c r="H107" s="105"/>
      <c r="I107" s="105"/>
      <c r="J107" s="105"/>
    </row>
    <row r="109" spans="2:10" x14ac:dyDescent="0.3">
      <c r="C109" s="110" t="s">
        <v>111</v>
      </c>
      <c r="D109" s="110"/>
      <c r="E109" s="110"/>
      <c r="F109" s="110"/>
    </row>
    <row r="110" spans="2:10" ht="14.5" thickBot="1" x14ac:dyDescent="0.35"/>
    <row r="111" spans="2:10" ht="33.65" customHeight="1" thickBot="1" x14ac:dyDescent="0.35">
      <c r="C111" s="111" t="s">
        <v>112</v>
      </c>
      <c r="D111" s="112"/>
      <c r="E111" s="112"/>
      <c r="F111" s="113"/>
    </row>
    <row r="112" spans="2:10" ht="30" customHeight="1" x14ac:dyDescent="0.3">
      <c r="B112" s="31" t="s">
        <v>113</v>
      </c>
      <c r="C112" s="95" t="s">
        <v>114</v>
      </c>
      <c r="D112" s="95"/>
    </row>
    <row r="113" spans="4:6" ht="29.15" customHeight="1" x14ac:dyDescent="0.3">
      <c r="D113" s="3" t="s">
        <v>115</v>
      </c>
      <c r="E113" s="37"/>
      <c r="F113" s="3"/>
    </row>
    <row r="114" spans="4:6" ht="29.15" customHeight="1" x14ac:dyDescent="0.3">
      <c r="D114" s="3" t="s">
        <v>116</v>
      </c>
      <c r="E114" s="37"/>
    </row>
    <row r="115" spans="4:6" ht="29.15" customHeight="1" x14ac:dyDescent="0.3">
      <c r="D115" s="3" t="s">
        <v>117</v>
      </c>
      <c r="E115" s="37"/>
    </row>
    <row r="116" spans="4:6" ht="29.15" customHeight="1" x14ac:dyDescent="0.3">
      <c r="D116" s="3" t="s">
        <v>118</v>
      </c>
      <c r="E116" s="37"/>
    </row>
    <row r="117" spans="4:6" ht="29.15" customHeight="1" x14ac:dyDescent="0.3">
      <c r="D117" s="3" t="s">
        <v>119</v>
      </c>
      <c r="E117" s="37"/>
    </row>
    <row r="118" spans="4:6" ht="28" x14ac:dyDescent="0.3">
      <c r="D118" s="34" t="s">
        <v>120</v>
      </c>
      <c r="E118" s="40">
        <f>IF(ISERROR((DP_TSML080+DP_TSML081)/(DP_TSML080+DP_TSML081+DP_TSML082+DP_TSML083+DP_TSML084)*100),0,(DP_TSML080+DP_TSML081)/(DP_TSML080+DP_TSML081+DP_TSML082+DP_TSML083+DP_TSML084)*100)</f>
        <v>0</v>
      </c>
    </row>
  </sheetData>
  <mergeCells count="41">
    <mergeCell ref="C109:F109"/>
    <mergeCell ref="C111:F111"/>
    <mergeCell ref="C112:D112"/>
    <mergeCell ref="E94:F94"/>
    <mergeCell ref="E95:F95"/>
    <mergeCell ref="E96:F96"/>
    <mergeCell ref="C100:D100"/>
    <mergeCell ref="B107:J107"/>
    <mergeCell ref="C93:D93"/>
    <mergeCell ref="C52:D52"/>
    <mergeCell ref="C54:D54"/>
    <mergeCell ref="C64:D64"/>
    <mergeCell ref="B70:J70"/>
    <mergeCell ref="C73:F73"/>
    <mergeCell ref="C75:D75"/>
    <mergeCell ref="C77:D77"/>
    <mergeCell ref="B87:J87"/>
    <mergeCell ref="C89:F89"/>
    <mergeCell ref="C91:D91"/>
    <mergeCell ref="C50:D50"/>
    <mergeCell ref="C29:D29"/>
    <mergeCell ref="C31:D31"/>
    <mergeCell ref="C32:D32"/>
    <mergeCell ref="E32:F32"/>
    <mergeCell ref="C34:D34"/>
    <mergeCell ref="C35:D35"/>
    <mergeCell ref="C40:D40"/>
    <mergeCell ref="C41:D41"/>
    <mergeCell ref="E41:F41"/>
    <mergeCell ref="B46:J46"/>
    <mergeCell ref="C48:D48"/>
    <mergeCell ref="C28:D28"/>
    <mergeCell ref="B3:J3"/>
    <mergeCell ref="C4:F4"/>
    <mergeCell ref="B8:J8"/>
    <mergeCell ref="C10:D10"/>
    <mergeCell ref="B19:J19"/>
    <mergeCell ref="C22:D22"/>
    <mergeCell ref="C24:D24"/>
    <mergeCell ref="C26:D26"/>
    <mergeCell ref="E26:F26"/>
  </mergeCells>
  <dataValidations count="8">
    <dataValidation type="list" allowBlank="1" showInputMessage="1" showErrorMessage="1" sqref="E75" xr:uid="{00000000-0002-0000-0200-000000000000}">
      <formula1>LIST_RANGE_ConfirmWeighted</formula1>
    </dataValidation>
    <dataValidation type="list" allowBlank="1" showInputMessage="1" showErrorMessage="1" sqref="E94:F96" xr:uid="{00000000-0002-0000-0200-000001000000}">
      <formula1>LIST_RANGE_Weighting</formula1>
    </dataValidation>
    <dataValidation type="list" allowBlank="1" showInputMessage="1" showErrorMessage="1" sqref="E52" xr:uid="{00000000-0002-0000-0200-000002000000}">
      <formula1>LIST_RANGE_CensusSample</formula1>
    </dataValidation>
    <dataValidation type="list" allowBlank="1" showInputMessage="1" showErrorMessage="1" sqref="E41" xr:uid="{00000000-0002-0000-0200-000003000000}">
      <formula1>LIST_RANGE_Supportingdoc2</formula1>
    </dataValidation>
    <dataValidation type="list" allowBlank="1" showInputMessage="1" showErrorMessage="1" sqref="E34 E40 E31 E91" xr:uid="{00000000-0002-0000-0200-000004000000}">
      <formula1>LIST_RANGE_YesNo</formula1>
    </dataValidation>
    <dataValidation type="list" allowBlank="1" showInputMessage="1" showErrorMessage="1" sqref="E26" xr:uid="{00000000-0002-0000-0200-000005000000}">
      <formula1>LIST_RANGE_Supportingdoc</formula1>
    </dataValidation>
    <dataValidation type="list" allowBlank="1" showInputMessage="1" showErrorMessage="1" sqref="E24" xr:uid="{00000000-0002-0000-0200-000006000000}">
      <formula1>LIST_RANGE_Approach</formula1>
    </dataValidation>
    <dataValidation type="list" allowBlank="1" showInputMessage="1" showErrorMessage="1" sqref="E22" xr:uid="{00000000-0002-0000-0200-000007000000}">
      <formula1>LIST_RANGE_Coverage</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79"/>
  <sheetViews>
    <sheetView topLeftCell="B1" zoomScale="80" zoomScaleNormal="80" workbookViewId="0">
      <selection activeCell="B4" sqref="B4:J4"/>
    </sheetView>
  </sheetViews>
  <sheetFormatPr defaultColWidth="9.26953125" defaultRowHeight="14" x14ac:dyDescent="0.3"/>
  <cols>
    <col min="1" max="1" width="9.26953125" style="29"/>
    <col min="2" max="2" width="11.54296875" style="44" customWidth="1"/>
    <col min="3" max="3" width="63.1796875" style="44" customWidth="1"/>
    <col min="4" max="6" width="14.26953125" style="44" customWidth="1"/>
    <col min="7" max="7" width="35.7265625" style="44" customWidth="1"/>
    <col min="8" max="9" width="9.26953125" style="44"/>
    <col min="10" max="10" width="30" style="44" customWidth="1"/>
    <col min="11" max="13" width="9.26953125" style="44"/>
    <col min="14" max="14" width="53.26953125" style="44" customWidth="1"/>
    <col min="15" max="16384" width="9.26953125" style="44"/>
  </cols>
  <sheetData>
    <row r="1" spans="1:10" s="29" customFormat="1" x14ac:dyDescent="0.3"/>
    <row r="2" spans="1:10" s="29" customFormat="1" ht="23" x14ac:dyDescent="0.3">
      <c r="B2" s="2"/>
      <c r="C2" s="2"/>
      <c r="D2" s="2"/>
      <c r="E2" s="2"/>
      <c r="F2" s="2"/>
    </row>
    <row r="3" spans="1:10" s="29" customFormat="1" ht="23" x14ac:dyDescent="0.35">
      <c r="B3" s="101" t="s">
        <v>127</v>
      </c>
      <c r="C3" s="101"/>
      <c r="D3" s="101"/>
      <c r="E3" s="101"/>
      <c r="F3" s="101"/>
      <c r="G3" s="101"/>
      <c r="H3" s="102"/>
      <c r="I3" s="102"/>
      <c r="J3" s="102"/>
    </row>
    <row r="4" spans="1:10" s="29" customFormat="1" ht="45" customHeight="1" x14ac:dyDescent="0.3">
      <c r="B4" s="103" t="s">
        <v>128</v>
      </c>
      <c r="C4" s="103"/>
      <c r="D4" s="103"/>
      <c r="E4" s="103"/>
      <c r="F4" s="103"/>
      <c r="G4" s="103"/>
      <c r="H4" s="103"/>
      <c r="I4" s="103"/>
      <c r="J4" s="103"/>
    </row>
    <row r="5" spans="1:10" s="29" customFormat="1" ht="45" customHeight="1" x14ac:dyDescent="0.3">
      <c r="B5" s="103" t="s">
        <v>129</v>
      </c>
      <c r="C5" s="103"/>
      <c r="D5" s="103"/>
      <c r="E5" s="103"/>
      <c r="F5" s="103"/>
      <c r="G5" s="103"/>
      <c r="H5" s="103"/>
      <c r="I5" s="103"/>
      <c r="J5" s="103"/>
    </row>
    <row r="6" spans="1:10" ht="19" customHeight="1" x14ac:dyDescent="0.3">
      <c r="B6" s="104" t="s">
        <v>130</v>
      </c>
      <c r="C6" s="104"/>
      <c r="D6" s="104"/>
      <c r="E6" s="104"/>
      <c r="F6" s="104"/>
      <c r="G6" s="43"/>
      <c r="H6" s="43"/>
      <c r="I6" s="43"/>
      <c r="J6" s="43"/>
    </row>
    <row r="7" spans="1:10" ht="14.5" x14ac:dyDescent="0.35">
      <c r="A7"/>
      <c r="B7" s="1"/>
      <c r="C7" s="1"/>
      <c r="D7" s="1"/>
      <c r="E7" s="1"/>
      <c r="F7" s="1"/>
    </row>
    <row r="8" spans="1:10" ht="29.15" customHeight="1" x14ac:dyDescent="0.3">
      <c r="B8" s="31" t="s">
        <v>131</v>
      </c>
      <c r="C8" s="3" t="s">
        <v>132</v>
      </c>
      <c r="F8" s="26" t="s">
        <v>37</v>
      </c>
    </row>
    <row r="9" spans="1:10" ht="18.649999999999999" customHeight="1" x14ac:dyDescent="0.3"/>
    <row r="10" spans="1:10" ht="19" customHeight="1" x14ac:dyDescent="0.3">
      <c r="B10" s="104" t="s">
        <v>133</v>
      </c>
      <c r="C10" s="104"/>
      <c r="D10" s="104"/>
      <c r="E10" s="104"/>
      <c r="F10" s="104"/>
      <c r="G10" s="43"/>
      <c r="H10" s="43"/>
      <c r="I10" s="43"/>
      <c r="J10" s="43"/>
    </row>
    <row r="11" spans="1:10" ht="14.5" x14ac:dyDescent="0.35">
      <c r="B11" s="1"/>
      <c r="C11" s="1"/>
      <c r="D11" s="1"/>
      <c r="E11" s="1"/>
      <c r="F11" s="1"/>
    </row>
    <row r="12" spans="1:10" ht="47.5" customHeight="1" x14ac:dyDescent="0.3">
      <c r="B12" s="31" t="s">
        <v>134</v>
      </c>
      <c r="C12" s="3" t="s">
        <v>135</v>
      </c>
      <c r="F12" s="35">
        <v>45336</v>
      </c>
    </row>
    <row r="13" spans="1:10" ht="47.5" customHeight="1" x14ac:dyDescent="0.3">
      <c r="B13" s="31" t="s">
        <v>136</v>
      </c>
      <c r="C13" s="3" t="s">
        <v>137</v>
      </c>
      <c r="F13" s="26" t="s">
        <v>37</v>
      </c>
    </row>
    <row r="14" spans="1:10" ht="95.15" customHeight="1" x14ac:dyDescent="0.3">
      <c r="B14" s="31" t="s">
        <v>138</v>
      </c>
      <c r="C14" s="3" t="s">
        <v>139</v>
      </c>
      <c r="D14" s="62" t="s">
        <v>140</v>
      </c>
      <c r="E14" s="76"/>
      <c r="F14" s="77"/>
    </row>
    <row r="15" spans="1:10" ht="47.5" customHeight="1" x14ac:dyDescent="0.3">
      <c r="B15" s="31" t="s">
        <v>141</v>
      </c>
      <c r="C15" s="3" t="s">
        <v>142</v>
      </c>
      <c r="D15" s="62"/>
      <c r="E15" s="81"/>
      <c r="F15" s="82"/>
    </row>
    <row r="16" spans="1:10" ht="55" customHeight="1" x14ac:dyDescent="0.3">
      <c r="B16" s="31" t="s">
        <v>143</v>
      </c>
      <c r="C16" s="3" t="s">
        <v>144</v>
      </c>
      <c r="D16" s="114"/>
      <c r="E16" s="114"/>
      <c r="F16" s="114"/>
    </row>
    <row r="18" spans="2:10" ht="19" customHeight="1" x14ac:dyDescent="0.3">
      <c r="B18" s="104" t="s">
        <v>145</v>
      </c>
      <c r="C18" s="104"/>
      <c r="D18" s="104"/>
      <c r="E18" s="104"/>
      <c r="F18" s="104"/>
      <c r="G18" s="43"/>
      <c r="H18" s="43"/>
      <c r="I18" s="43"/>
      <c r="J18" s="43"/>
    </row>
    <row r="20" spans="2:10" ht="35.5" customHeight="1" x14ac:dyDescent="0.3">
      <c r="B20" s="31" t="s">
        <v>146</v>
      </c>
      <c r="C20" s="3" t="s">
        <v>147</v>
      </c>
      <c r="F20" s="35"/>
    </row>
    <row r="21" spans="2:10" ht="29.5" customHeight="1" x14ac:dyDescent="0.3">
      <c r="B21" s="31" t="s">
        <v>148</v>
      </c>
      <c r="C21" s="3" t="s">
        <v>149</v>
      </c>
      <c r="F21" s="26"/>
    </row>
    <row r="22" spans="2:10" ht="95.5" customHeight="1" x14ac:dyDescent="0.3">
      <c r="B22" s="31" t="s">
        <v>150</v>
      </c>
      <c r="C22" s="3" t="s">
        <v>151</v>
      </c>
      <c r="D22" s="108"/>
      <c r="E22" s="116"/>
      <c r="F22" s="109"/>
    </row>
    <row r="23" spans="2:10" ht="63.65" customHeight="1" x14ac:dyDescent="0.3">
      <c r="B23" s="31" t="s">
        <v>152</v>
      </c>
      <c r="C23" s="3" t="s">
        <v>153</v>
      </c>
      <c r="D23" s="108"/>
      <c r="E23" s="116"/>
      <c r="F23" s="109"/>
    </row>
    <row r="24" spans="2:10" ht="59.5" customHeight="1" x14ac:dyDescent="0.3">
      <c r="B24" s="31" t="s">
        <v>154</v>
      </c>
      <c r="C24" s="3" t="s">
        <v>155</v>
      </c>
      <c r="D24" s="108"/>
      <c r="E24" s="116"/>
      <c r="F24" s="109"/>
    </row>
    <row r="25" spans="2:10" ht="67.5" customHeight="1" x14ac:dyDescent="0.3">
      <c r="B25" s="31" t="s">
        <v>156</v>
      </c>
      <c r="C25" s="3" t="s">
        <v>157</v>
      </c>
      <c r="D25" s="108"/>
      <c r="E25" s="116"/>
      <c r="F25" s="109"/>
    </row>
    <row r="26" spans="2:10" x14ac:dyDescent="0.3">
      <c r="B26" s="3"/>
      <c r="C26" s="3"/>
    </row>
    <row r="27" spans="2:10" ht="18.649999999999999" customHeight="1" x14ac:dyDescent="0.3">
      <c r="B27" s="104" t="s">
        <v>158</v>
      </c>
      <c r="C27" s="104"/>
      <c r="D27" s="43"/>
      <c r="E27" s="43"/>
      <c r="F27" s="43"/>
      <c r="G27" s="43"/>
      <c r="H27" s="43"/>
      <c r="I27" s="43"/>
      <c r="J27" s="43"/>
    </row>
    <row r="28" spans="2:10" s="1" customFormat="1" ht="14.5" x14ac:dyDescent="0.35"/>
    <row r="29" spans="2:10" s="29" customFormat="1" ht="33" customHeight="1" x14ac:dyDescent="0.3">
      <c r="B29" s="110" t="s">
        <v>159</v>
      </c>
      <c r="C29" s="110"/>
      <c r="D29" s="110"/>
      <c r="E29" s="110"/>
      <c r="F29" s="110"/>
      <c r="G29" s="44"/>
      <c r="H29" s="44"/>
    </row>
    <row r="30" spans="2:10" s="1" customFormat="1" ht="15" thickBot="1" x14ac:dyDescent="0.4"/>
    <row r="31" spans="2:10" s="1" customFormat="1" ht="18.649999999999999" customHeight="1" thickBot="1" x14ac:dyDescent="0.4">
      <c r="D31" s="45" t="s">
        <v>160</v>
      </c>
      <c r="E31" s="45" t="s">
        <v>161</v>
      </c>
      <c r="F31" s="45" t="s">
        <v>162</v>
      </c>
    </row>
    <row r="32" spans="2:10" ht="47.15" customHeight="1" x14ac:dyDescent="0.3">
      <c r="B32" s="31" t="s">
        <v>163</v>
      </c>
      <c r="C32" s="3" t="s">
        <v>164</v>
      </c>
      <c r="D32" s="46"/>
      <c r="E32" s="46"/>
      <c r="F32" s="38">
        <v>100</v>
      </c>
    </row>
    <row r="33" spans="2:10" ht="47.25" customHeight="1" x14ac:dyDescent="0.3">
      <c r="B33" s="31" t="s">
        <v>165</v>
      </c>
      <c r="C33" s="3" t="s">
        <v>166</v>
      </c>
      <c r="D33" s="46"/>
      <c r="E33" s="46"/>
      <c r="F33" s="38">
        <v>100</v>
      </c>
    </row>
    <row r="34" spans="2:10" ht="47.25" customHeight="1" x14ac:dyDescent="0.3">
      <c r="B34" s="31" t="s">
        <v>167</v>
      </c>
      <c r="C34" s="3" t="s">
        <v>168</v>
      </c>
      <c r="D34" s="46"/>
      <c r="E34" s="46"/>
      <c r="F34" s="38">
        <v>100</v>
      </c>
    </row>
    <row r="35" spans="2:10" ht="47.25" customHeight="1" x14ac:dyDescent="0.3">
      <c r="B35" s="31" t="s">
        <v>169</v>
      </c>
      <c r="C35" s="3" t="s">
        <v>170</v>
      </c>
      <c r="D35" s="46"/>
      <c r="E35" s="46"/>
      <c r="F35" s="38">
        <v>100</v>
      </c>
    </row>
    <row r="36" spans="2:10" ht="47.25" customHeight="1" x14ac:dyDescent="0.3">
      <c r="B36" s="31" t="s">
        <v>171</v>
      </c>
      <c r="C36" s="3" t="s">
        <v>172</v>
      </c>
      <c r="D36" s="46"/>
      <c r="E36" s="46"/>
      <c r="F36" s="38">
        <v>98</v>
      </c>
    </row>
    <row r="37" spans="2:10" x14ac:dyDescent="0.3">
      <c r="B37" s="3"/>
      <c r="C37" s="3"/>
      <c r="D37" s="3"/>
      <c r="E37" s="3"/>
      <c r="F37" s="3"/>
    </row>
    <row r="38" spans="2:10" ht="18.75" customHeight="1" x14ac:dyDescent="0.3">
      <c r="B38" s="104" t="s">
        <v>173</v>
      </c>
      <c r="C38" s="104"/>
      <c r="D38" s="43"/>
      <c r="E38" s="43"/>
      <c r="F38" s="43"/>
      <c r="G38" s="43"/>
      <c r="H38" s="43"/>
      <c r="I38" s="43"/>
      <c r="J38" s="43"/>
    </row>
    <row r="39" spans="2:10" s="1" customFormat="1" ht="15" thickBot="1" x14ac:dyDescent="0.4"/>
    <row r="40" spans="2:10" s="1" customFormat="1" ht="18.649999999999999" customHeight="1" thickBot="1" x14ac:dyDescent="0.4">
      <c r="D40" s="45" t="s">
        <v>160</v>
      </c>
      <c r="E40" s="45" t="s">
        <v>161</v>
      </c>
      <c r="F40" s="45" t="s">
        <v>162</v>
      </c>
    </row>
    <row r="41" spans="2:10" ht="47.25" customHeight="1" x14ac:dyDescent="0.3">
      <c r="B41" s="31" t="s">
        <v>174</v>
      </c>
      <c r="C41" s="3" t="s">
        <v>175</v>
      </c>
      <c r="D41" s="46"/>
      <c r="E41" s="46"/>
      <c r="F41" s="38">
        <v>60</v>
      </c>
    </row>
    <row r="42" spans="2:10" ht="47.25" customHeight="1" x14ac:dyDescent="0.3">
      <c r="B42" s="31" t="s">
        <v>176</v>
      </c>
      <c r="C42" s="3" t="s">
        <v>177</v>
      </c>
      <c r="D42" s="46"/>
      <c r="E42" s="46"/>
      <c r="F42" s="38">
        <v>0.7</v>
      </c>
    </row>
    <row r="43" spans="2:10" ht="15.5" x14ac:dyDescent="0.3">
      <c r="B43" s="47"/>
      <c r="C43" s="29"/>
      <c r="D43" s="29"/>
      <c r="E43" s="29"/>
      <c r="F43" s="29"/>
    </row>
    <row r="44" spans="2:10" ht="18.75" customHeight="1" x14ac:dyDescent="0.3">
      <c r="B44" s="104" t="s">
        <v>178</v>
      </c>
      <c r="C44" s="104"/>
      <c r="D44" s="43"/>
      <c r="E44" s="43"/>
      <c r="F44" s="43"/>
      <c r="G44" s="43"/>
      <c r="H44" s="43"/>
      <c r="I44" s="43"/>
      <c r="J44" s="43"/>
    </row>
    <row r="45" spans="2:10" s="1" customFormat="1" ht="14.5" x14ac:dyDescent="0.35"/>
    <row r="46" spans="2:10" s="29" customFormat="1" ht="33" customHeight="1" x14ac:dyDescent="0.3">
      <c r="B46" s="110" t="s">
        <v>159</v>
      </c>
      <c r="C46" s="110"/>
      <c r="D46" s="110"/>
      <c r="E46" s="110"/>
      <c r="F46" s="110"/>
      <c r="G46" s="44"/>
      <c r="H46" s="44"/>
    </row>
    <row r="47" spans="2:10" s="1" customFormat="1" ht="15" thickBot="1" x14ac:dyDescent="0.4"/>
    <row r="48" spans="2:10" s="1" customFormat="1" ht="18.649999999999999" customHeight="1" thickBot="1" x14ac:dyDescent="0.4">
      <c r="D48" s="45" t="s">
        <v>160</v>
      </c>
      <c r="E48" s="45" t="s">
        <v>161</v>
      </c>
      <c r="F48" s="45" t="s">
        <v>162</v>
      </c>
    </row>
    <row r="49" spans="2:10" ht="47.25" customHeight="1" x14ac:dyDescent="0.35">
      <c r="B49" s="31" t="s">
        <v>179</v>
      </c>
      <c r="C49" s="3" t="s">
        <v>180</v>
      </c>
      <c r="D49" s="38">
        <v>1.7</v>
      </c>
      <c r="E49" s="46"/>
      <c r="F49" s="46"/>
      <c r="G49" s="1"/>
    </row>
    <row r="50" spans="2:10" ht="47.25" customHeight="1" x14ac:dyDescent="0.35">
      <c r="B50" s="31" t="s">
        <v>181</v>
      </c>
      <c r="C50" s="3" t="s">
        <v>182</v>
      </c>
      <c r="D50" s="38">
        <v>98.9</v>
      </c>
      <c r="E50" s="46"/>
      <c r="F50" s="46"/>
      <c r="G50" s="1"/>
    </row>
    <row r="51" spans="2:10" ht="47.25" customHeight="1" x14ac:dyDescent="0.35">
      <c r="B51" s="31" t="s">
        <v>183</v>
      </c>
      <c r="C51" s="3" t="s">
        <v>184</v>
      </c>
      <c r="D51" s="38">
        <v>99.3</v>
      </c>
      <c r="E51" s="46"/>
      <c r="F51" s="46"/>
      <c r="G51" s="1"/>
    </row>
    <row r="53" spans="2:10" ht="18.75" customHeight="1" x14ac:dyDescent="0.3">
      <c r="B53" s="104" t="s">
        <v>185</v>
      </c>
      <c r="C53" s="104"/>
      <c r="D53" s="43"/>
      <c r="E53" s="43"/>
      <c r="F53" s="43"/>
      <c r="G53" s="43"/>
      <c r="H53" s="43"/>
      <c r="I53" s="43"/>
      <c r="J53" s="43"/>
    </row>
    <row r="54" spans="2:10" s="1" customFormat="1" ht="14.5" x14ac:dyDescent="0.35"/>
    <row r="55" spans="2:10" s="29" customFormat="1" ht="33" customHeight="1" x14ac:dyDescent="0.3">
      <c r="B55" s="110" t="s">
        <v>159</v>
      </c>
      <c r="C55" s="110"/>
      <c r="D55" s="110"/>
      <c r="E55" s="110"/>
      <c r="F55" s="110"/>
      <c r="G55" s="44"/>
      <c r="H55" s="44"/>
    </row>
    <row r="56" spans="2:10" s="1" customFormat="1" ht="15" thickBot="1" x14ac:dyDescent="0.4"/>
    <row r="57" spans="2:10" s="1" customFormat="1" ht="18.649999999999999" customHeight="1" thickBot="1" x14ac:dyDescent="0.4">
      <c r="D57" s="45" t="s">
        <v>160</v>
      </c>
      <c r="E57" s="45" t="s">
        <v>161</v>
      </c>
      <c r="F57" s="45" t="s">
        <v>162</v>
      </c>
    </row>
    <row r="58" spans="2:10" ht="46.5" customHeight="1" x14ac:dyDescent="0.3">
      <c r="B58" s="31" t="s">
        <v>186</v>
      </c>
      <c r="C58" s="3" t="s">
        <v>187</v>
      </c>
      <c r="D58" s="38">
        <v>28.3</v>
      </c>
      <c r="E58" s="38"/>
      <c r="F58" s="38"/>
    </row>
    <row r="59" spans="2:10" ht="46.5" customHeight="1" x14ac:dyDescent="0.3">
      <c r="B59" s="31" t="s">
        <v>188</v>
      </c>
      <c r="C59" s="3" t="s">
        <v>189</v>
      </c>
      <c r="D59" s="38">
        <v>3.7</v>
      </c>
      <c r="E59" s="38"/>
      <c r="F59" s="38"/>
    </row>
    <row r="60" spans="2:10" ht="46.5" customHeight="1" x14ac:dyDescent="0.3">
      <c r="B60" s="31" t="s">
        <v>190</v>
      </c>
      <c r="C60" s="3" t="s">
        <v>191</v>
      </c>
      <c r="D60" s="38">
        <v>82.9</v>
      </c>
      <c r="E60" s="38"/>
      <c r="F60" s="38"/>
    </row>
    <row r="61" spans="2:10" ht="46.5" customHeight="1" x14ac:dyDescent="0.3">
      <c r="B61" s="31" t="s">
        <v>192</v>
      </c>
      <c r="C61" s="3" t="s">
        <v>193</v>
      </c>
      <c r="D61" s="38">
        <v>62.1</v>
      </c>
      <c r="E61" s="38"/>
      <c r="F61" s="38"/>
    </row>
    <row r="62" spans="2:10" x14ac:dyDescent="0.3">
      <c r="B62" s="29"/>
      <c r="C62" s="29"/>
      <c r="D62" s="29"/>
      <c r="E62" s="29"/>
      <c r="F62" s="29"/>
      <c r="G62" s="29"/>
      <c r="H62" s="29"/>
      <c r="I62" s="29"/>
      <c r="J62" s="29"/>
    </row>
    <row r="63" spans="2:10" ht="18.75" customHeight="1" x14ac:dyDescent="0.3">
      <c r="B63" s="104" t="s">
        <v>194</v>
      </c>
      <c r="C63" s="104"/>
      <c r="D63" s="43"/>
      <c r="E63" s="43"/>
      <c r="F63" s="43"/>
      <c r="G63" s="43"/>
      <c r="H63" s="43"/>
      <c r="I63" s="43"/>
      <c r="J63" s="43"/>
    </row>
    <row r="64" spans="2:10" s="1" customFormat="1" ht="14.5" x14ac:dyDescent="0.35"/>
    <row r="65" spans="2:8" s="29" customFormat="1" ht="33" customHeight="1" x14ac:dyDescent="0.3">
      <c r="B65" s="110" t="s">
        <v>159</v>
      </c>
      <c r="C65" s="110"/>
      <c r="D65" s="110"/>
      <c r="E65" s="110"/>
      <c r="F65" s="110"/>
      <c r="G65" s="44"/>
      <c r="H65" s="44"/>
    </row>
    <row r="66" spans="2:8" s="1" customFormat="1" ht="15" thickBot="1" x14ac:dyDescent="0.4"/>
    <row r="67" spans="2:8" s="1" customFormat="1" ht="18.75" customHeight="1" thickBot="1" x14ac:dyDescent="0.4">
      <c r="D67" s="45" t="s">
        <v>160</v>
      </c>
      <c r="E67" s="45" t="s">
        <v>161</v>
      </c>
      <c r="F67" s="45" t="s">
        <v>162</v>
      </c>
    </row>
    <row r="68" spans="2:8" ht="41.25" customHeight="1" x14ac:dyDescent="0.3">
      <c r="B68" s="31" t="s">
        <v>195</v>
      </c>
      <c r="C68" s="3" t="s">
        <v>196</v>
      </c>
      <c r="D68" s="38">
        <v>74.5</v>
      </c>
      <c r="E68" s="38"/>
      <c r="F68" s="38"/>
    </row>
    <row r="69" spans="2:8" ht="41.25" customHeight="1" x14ac:dyDescent="0.3">
      <c r="B69" s="31" t="s">
        <v>197</v>
      </c>
      <c r="C69" s="3" t="s">
        <v>198</v>
      </c>
      <c r="D69" s="38">
        <v>79.3</v>
      </c>
      <c r="E69" s="46"/>
      <c r="F69" s="38"/>
      <c r="G69" s="117" t="s">
        <v>199</v>
      </c>
    </row>
    <row r="70" spans="2:8" ht="41.25" customHeight="1" x14ac:dyDescent="0.3">
      <c r="B70" s="31" t="s">
        <v>200</v>
      </c>
      <c r="C70" s="3" t="s">
        <v>201</v>
      </c>
      <c r="D70" s="38">
        <v>75.8</v>
      </c>
      <c r="E70" s="46"/>
      <c r="F70" s="38"/>
      <c r="G70" s="117"/>
    </row>
    <row r="71" spans="2:8" ht="41.25" customHeight="1" x14ac:dyDescent="0.3">
      <c r="B71" s="31" t="s">
        <v>202</v>
      </c>
      <c r="C71" s="3" t="s">
        <v>203</v>
      </c>
      <c r="D71" s="38">
        <v>76.400000000000006</v>
      </c>
      <c r="E71" s="46"/>
      <c r="F71" s="38"/>
      <c r="G71" s="117"/>
    </row>
    <row r="72" spans="2:8" ht="41.25" customHeight="1" x14ac:dyDescent="0.3">
      <c r="B72" s="31" t="s">
        <v>204</v>
      </c>
      <c r="C72" s="3" t="s">
        <v>205</v>
      </c>
      <c r="D72" s="38">
        <v>78</v>
      </c>
      <c r="E72" s="38"/>
      <c r="F72" s="38"/>
    </row>
    <row r="73" spans="2:8" ht="41.25" customHeight="1" x14ac:dyDescent="0.3">
      <c r="B73" s="31" t="s">
        <v>206</v>
      </c>
      <c r="C73" s="3" t="s">
        <v>207</v>
      </c>
      <c r="D73" s="38">
        <v>59.8</v>
      </c>
      <c r="E73" s="38"/>
      <c r="F73" s="38"/>
    </row>
    <row r="74" spans="2:8" ht="41.25" customHeight="1" x14ac:dyDescent="0.3">
      <c r="B74" s="31" t="s">
        <v>208</v>
      </c>
      <c r="C74" s="3" t="s">
        <v>209</v>
      </c>
      <c r="D74" s="38">
        <v>65.099999999999994</v>
      </c>
      <c r="E74" s="38"/>
      <c r="F74" s="38"/>
    </row>
    <row r="75" spans="2:8" ht="41.25" customHeight="1" x14ac:dyDescent="0.3">
      <c r="B75" s="31" t="s">
        <v>210</v>
      </c>
      <c r="C75" s="3" t="s">
        <v>211</v>
      </c>
      <c r="D75" s="38">
        <v>75</v>
      </c>
      <c r="E75" s="38"/>
      <c r="F75" s="38"/>
    </row>
    <row r="76" spans="2:8" ht="42" x14ac:dyDescent="0.3">
      <c r="B76" s="31" t="s">
        <v>212</v>
      </c>
      <c r="C76" s="3" t="s">
        <v>213</v>
      </c>
      <c r="D76" s="38">
        <v>36.700000000000003</v>
      </c>
      <c r="E76" s="38"/>
      <c r="F76" s="38"/>
    </row>
    <row r="77" spans="2:8" ht="41.25" customHeight="1" x14ac:dyDescent="0.3">
      <c r="B77" s="31" t="s">
        <v>214</v>
      </c>
      <c r="C77" s="3" t="s">
        <v>215</v>
      </c>
      <c r="D77" s="38">
        <v>71.2</v>
      </c>
      <c r="E77" s="38"/>
      <c r="F77" s="38"/>
    </row>
    <row r="78" spans="2:8" ht="41.25" customHeight="1" x14ac:dyDescent="0.3">
      <c r="B78" s="31" t="s">
        <v>216</v>
      </c>
      <c r="C78" s="3" t="s">
        <v>217</v>
      </c>
      <c r="D78" s="38">
        <v>59.2</v>
      </c>
      <c r="E78" s="38"/>
      <c r="F78" s="38"/>
    </row>
    <row r="79" spans="2:8" ht="41.25" customHeight="1" x14ac:dyDescent="0.3">
      <c r="B79" s="31" t="s">
        <v>218</v>
      </c>
      <c r="C79" s="3" t="s">
        <v>219</v>
      </c>
      <c r="D79" s="38">
        <v>51.2</v>
      </c>
      <c r="E79" s="38"/>
      <c r="F79" s="38"/>
    </row>
  </sheetData>
  <mergeCells count="21">
    <mergeCell ref="B53:C53"/>
    <mergeCell ref="B55:F55"/>
    <mergeCell ref="B63:C63"/>
    <mergeCell ref="B65:F65"/>
    <mergeCell ref="G69:G71"/>
    <mergeCell ref="B46:F46"/>
    <mergeCell ref="D16:F16"/>
    <mergeCell ref="B18:F18"/>
    <mergeCell ref="D22:F22"/>
    <mergeCell ref="D23:F23"/>
    <mergeCell ref="D24:F24"/>
    <mergeCell ref="D25:F25"/>
    <mergeCell ref="B27:C27"/>
    <mergeCell ref="B29:F29"/>
    <mergeCell ref="B38:C38"/>
    <mergeCell ref="B44:C44"/>
    <mergeCell ref="B3:J3"/>
    <mergeCell ref="B4:J4"/>
    <mergeCell ref="B5:J5"/>
    <mergeCell ref="B6:F6"/>
    <mergeCell ref="B10:F10"/>
  </mergeCells>
  <dataValidations count="2">
    <dataValidation type="list" allowBlank="1" showInputMessage="1" showErrorMessage="1" sqref="D23:F23 D16:F16 D25:F25" xr:uid="{00000000-0002-0000-0300-000000000000}">
      <formula1>LIST_RANGE_Supportingdoc2</formula1>
    </dataValidation>
    <dataValidation type="list" allowBlank="1" showInputMessage="1" showErrorMessage="1" sqref="F8 F13 F21" xr:uid="{00000000-0002-0000-0300-000001000000}">
      <formula1>LIST_RANGE_YesNo</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79"/>
  <sheetViews>
    <sheetView zoomScale="80" zoomScaleNormal="80" workbookViewId="0">
      <selection activeCell="C47" sqref="C47"/>
    </sheetView>
  </sheetViews>
  <sheetFormatPr defaultColWidth="9.26953125" defaultRowHeight="14" x14ac:dyDescent="0.3"/>
  <cols>
    <col min="1" max="1" width="9.26953125" style="29"/>
    <col min="2" max="2" width="11.54296875" style="44" customWidth="1"/>
    <col min="3" max="3" width="63.1796875" style="44" customWidth="1"/>
    <col min="4" max="6" width="18.7265625" style="44" customWidth="1"/>
    <col min="7" max="7" width="35.7265625" style="44" customWidth="1"/>
    <col min="8" max="9" width="9.26953125" style="44"/>
    <col min="10" max="10" width="17.1796875" style="44" customWidth="1"/>
    <col min="11" max="16384" width="9.26953125" style="44"/>
  </cols>
  <sheetData>
    <row r="1" spans="2:10" s="29" customFormat="1" x14ac:dyDescent="0.3"/>
    <row r="2" spans="2:10" s="29" customFormat="1" ht="23" x14ac:dyDescent="0.3">
      <c r="B2" s="2"/>
      <c r="C2" s="2"/>
      <c r="D2" s="2"/>
      <c r="E2" s="2"/>
    </row>
    <row r="3" spans="2:10" s="29" customFormat="1" ht="23" x14ac:dyDescent="0.35">
      <c r="B3" s="101" t="s">
        <v>220</v>
      </c>
      <c r="C3" s="101"/>
      <c r="D3" s="101"/>
      <c r="E3" s="101"/>
      <c r="F3" s="101"/>
      <c r="G3" s="101"/>
      <c r="H3" s="102"/>
      <c r="I3" s="102"/>
      <c r="J3" s="102"/>
    </row>
    <row r="4" spans="2:10" s="29" customFormat="1" ht="15.75" customHeight="1" x14ac:dyDescent="0.3">
      <c r="B4" s="103"/>
      <c r="C4" s="103"/>
      <c r="D4" s="103"/>
      <c r="E4" s="103"/>
      <c r="F4" s="44"/>
    </row>
    <row r="5" spans="2:10" s="29" customFormat="1" ht="45.65" customHeight="1" x14ac:dyDescent="0.3">
      <c r="B5" s="75" t="s">
        <v>221</v>
      </c>
      <c r="C5" s="30"/>
      <c r="D5" s="30"/>
      <c r="E5" s="30"/>
      <c r="F5" s="30"/>
    </row>
    <row r="6" spans="2:10" ht="18" customHeight="1" x14ac:dyDescent="0.3">
      <c r="B6" s="80" t="s">
        <v>222</v>
      </c>
      <c r="C6" s="43"/>
      <c r="D6" s="43"/>
      <c r="E6" s="43"/>
      <c r="F6" s="43"/>
      <c r="G6" s="43"/>
      <c r="H6" s="43"/>
      <c r="I6" s="43"/>
      <c r="J6" s="43"/>
    </row>
    <row r="7" spans="2:10" ht="14.5" x14ac:dyDescent="0.35">
      <c r="B7" s="1"/>
      <c r="C7" s="1"/>
      <c r="D7" s="1"/>
      <c r="E7" s="1"/>
      <c r="F7" s="1"/>
    </row>
    <row r="8" spans="2:10" ht="47.5" customHeight="1" x14ac:dyDescent="0.3">
      <c r="B8" s="31" t="s">
        <v>131</v>
      </c>
      <c r="C8" s="95" t="s">
        <v>223</v>
      </c>
      <c r="D8" s="118"/>
      <c r="E8" s="119"/>
      <c r="F8" s="35" t="s">
        <v>37</v>
      </c>
    </row>
    <row r="9" spans="2:10" ht="56.15" customHeight="1" x14ac:dyDescent="0.3">
      <c r="B9" s="31" t="s">
        <v>224</v>
      </c>
      <c r="C9" s="95" t="s">
        <v>225</v>
      </c>
      <c r="D9" s="118"/>
      <c r="E9" s="119"/>
      <c r="F9" s="62"/>
      <c r="G9" s="81"/>
      <c r="H9" s="81"/>
      <c r="I9" s="82"/>
    </row>
    <row r="11" spans="2:10" ht="18" customHeight="1" x14ac:dyDescent="0.3">
      <c r="B11" s="104" t="s">
        <v>226</v>
      </c>
      <c r="C11" s="104"/>
      <c r="D11" s="104"/>
      <c r="E11" s="104"/>
      <c r="F11" s="104"/>
      <c r="G11" s="104"/>
      <c r="H11" s="120"/>
      <c r="I11" s="120"/>
      <c r="J11" s="120"/>
    </row>
    <row r="12" spans="2:10" x14ac:dyDescent="0.3">
      <c r="B12" s="29"/>
      <c r="C12" s="29"/>
      <c r="D12" s="29"/>
      <c r="E12" s="29"/>
      <c r="F12" s="29"/>
    </row>
    <row r="13" spans="2:10" ht="36" customHeight="1" x14ac:dyDescent="0.3">
      <c r="B13" s="31" t="s">
        <v>42</v>
      </c>
      <c r="C13" s="95" t="s">
        <v>227</v>
      </c>
      <c r="D13" s="95"/>
      <c r="E13" s="95"/>
      <c r="F13" s="95"/>
      <c r="G13" s="120"/>
      <c r="H13" s="120"/>
      <c r="I13" s="120"/>
      <c r="J13" s="120"/>
    </row>
    <row r="14" spans="2:10" ht="32.25" customHeight="1" x14ac:dyDescent="0.3">
      <c r="B14" s="31"/>
      <c r="C14" s="106" t="s">
        <v>228</v>
      </c>
      <c r="D14" s="106"/>
      <c r="E14" s="106"/>
      <c r="F14" s="106"/>
    </row>
    <row r="15" spans="2:10" ht="19.5" customHeight="1" x14ac:dyDescent="0.3">
      <c r="B15" s="31"/>
      <c r="C15" s="90" t="s">
        <v>229</v>
      </c>
      <c r="D15" s="54"/>
      <c r="E15" s="54"/>
      <c r="F15" s="54"/>
      <c r="G15" s="54"/>
      <c r="H15" s="54"/>
      <c r="I15" s="54"/>
    </row>
    <row r="16" spans="2:10" ht="14.5" thickBot="1" x14ac:dyDescent="0.35">
      <c r="B16" s="29"/>
      <c r="C16" s="29"/>
      <c r="D16" s="29"/>
      <c r="E16" s="29"/>
      <c r="F16" s="29"/>
    </row>
    <row r="17" spans="2:10" ht="116.5" customHeight="1" thickBot="1" x14ac:dyDescent="0.35">
      <c r="D17" s="45" t="s">
        <v>230</v>
      </c>
      <c r="E17" s="45" t="s">
        <v>231</v>
      </c>
      <c r="F17" s="45" t="s">
        <v>232</v>
      </c>
    </row>
    <row r="18" spans="2:10" ht="47.25" customHeight="1" x14ac:dyDescent="0.3">
      <c r="B18" s="31" t="s">
        <v>163</v>
      </c>
      <c r="C18" s="3" t="s">
        <v>164</v>
      </c>
      <c r="D18" s="40">
        <f>IF(ISERROR((DP_TSML143/DP_TSML144)*100),0,(DP_TSML143/DP_TSML144)*100)</f>
        <v>100</v>
      </c>
      <c r="E18" s="37">
        <v>6892</v>
      </c>
      <c r="F18" s="37">
        <v>6892</v>
      </c>
    </row>
    <row r="19" spans="2:10" ht="47.25" customHeight="1" x14ac:dyDescent="0.3">
      <c r="B19" s="31" t="s">
        <v>165</v>
      </c>
      <c r="C19" s="3" t="s">
        <v>166</v>
      </c>
      <c r="D19" s="40">
        <f>IF(ISERROR((DP_TSML146/DP_TSML147)*100),0,(DP_TSML146/DP_TSML147)*100)</f>
        <v>100</v>
      </c>
      <c r="E19" s="37">
        <v>462</v>
      </c>
      <c r="F19" s="37">
        <v>462</v>
      </c>
    </row>
    <row r="20" spans="2:10" ht="47.25" customHeight="1" x14ac:dyDescent="0.3">
      <c r="B20" s="31" t="s">
        <v>167</v>
      </c>
      <c r="C20" s="3" t="s">
        <v>168</v>
      </c>
      <c r="D20" s="40">
        <f>IF(ISERROR((DP_TSML149/DP_TSML150)*100),0,(DP_TSML149/DP_TSML150)*100)</f>
        <v>100</v>
      </c>
      <c r="E20" s="37">
        <v>436</v>
      </c>
      <c r="F20" s="37">
        <v>436</v>
      </c>
    </row>
    <row r="21" spans="2:10" ht="47.25" customHeight="1" x14ac:dyDescent="0.3">
      <c r="B21" s="31" t="s">
        <v>169</v>
      </c>
      <c r="C21" s="3" t="s">
        <v>170</v>
      </c>
      <c r="D21" s="40">
        <f>IF(ISERROR((DP_TSML152/DP_TSML153)*100),0,(DP_TSML152/DP_TSML153)*100)</f>
        <v>100</v>
      </c>
      <c r="E21" s="37">
        <v>45</v>
      </c>
      <c r="F21" s="37">
        <v>45</v>
      </c>
    </row>
    <row r="22" spans="2:10" ht="47.25" customHeight="1" x14ac:dyDescent="0.3">
      <c r="B22" s="31" t="s">
        <v>171</v>
      </c>
      <c r="C22" s="3" t="s">
        <v>172</v>
      </c>
      <c r="D22" s="40">
        <f>IF(ISERROR((DP_TSML155/DP_TSML156)*100),0,(DP_TSML155/DP_TSML156)*100)</f>
        <v>98.275862068965509</v>
      </c>
      <c r="E22" s="37">
        <v>57</v>
      </c>
      <c r="F22" s="37">
        <v>58</v>
      </c>
    </row>
    <row r="24" spans="2:10" ht="18" customHeight="1" x14ac:dyDescent="0.3">
      <c r="B24" s="104" t="s">
        <v>233</v>
      </c>
      <c r="C24" s="104"/>
      <c r="D24" s="104"/>
      <c r="E24" s="104"/>
      <c r="F24" s="104"/>
      <c r="G24" s="104"/>
      <c r="H24" s="120"/>
      <c r="I24" s="120"/>
      <c r="J24" s="120"/>
    </row>
    <row r="26" spans="2:10" x14ac:dyDescent="0.3">
      <c r="B26" s="95" t="s">
        <v>234</v>
      </c>
      <c r="C26" s="95"/>
      <c r="D26" s="95"/>
      <c r="E26" s="95"/>
      <c r="F26" s="95"/>
    </row>
    <row r="27" spans="2:10" x14ac:dyDescent="0.3">
      <c r="B27" s="95" t="s">
        <v>235</v>
      </c>
      <c r="C27" s="95"/>
      <c r="D27" s="95"/>
      <c r="E27" s="95"/>
      <c r="F27" s="95"/>
    </row>
    <row r="28" spans="2:10" x14ac:dyDescent="0.3">
      <c r="B28" s="95" t="s">
        <v>236</v>
      </c>
      <c r="C28" s="95"/>
      <c r="D28" s="95"/>
      <c r="E28" s="95"/>
      <c r="F28" s="95"/>
    </row>
    <row r="29" spans="2:10" ht="15.5" x14ac:dyDescent="0.3">
      <c r="B29" s="48"/>
    </row>
    <row r="30" spans="2:10" ht="32.25" customHeight="1" x14ac:dyDescent="0.3">
      <c r="B30" s="31" t="s">
        <v>45</v>
      </c>
      <c r="C30" s="95" t="s">
        <v>237</v>
      </c>
      <c r="D30" s="95"/>
      <c r="E30" s="95"/>
      <c r="F30" s="95"/>
      <c r="G30" s="120"/>
    </row>
    <row r="31" spans="2:10" ht="32.25" customHeight="1" x14ac:dyDescent="0.3">
      <c r="B31" s="31"/>
      <c r="C31" s="106" t="s">
        <v>228</v>
      </c>
      <c r="D31" s="106"/>
      <c r="E31" s="106"/>
      <c r="F31" s="106"/>
    </row>
    <row r="32" spans="2:10" ht="42.75" customHeight="1" x14ac:dyDescent="0.3">
      <c r="B32" s="31"/>
      <c r="C32" s="79" t="s">
        <v>229</v>
      </c>
      <c r="D32" s="54"/>
      <c r="E32" s="54"/>
      <c r="F32" s="54"/>
      <c r="G32" s="54"/>
      <c r="H32" s="54"/>
      <c r="I32" s="54"/>
    </row>
    <row r="33" spans="2:10" ht="14.5" thickBot="1" x14ac:dyDescent="0.35"/>
    <row r="34" spans="2:10" ht="178.5" customHeight="1" thickBot="1" x14ac:dyDescent="0.35">
      <c r="D34" s="45" t="s">
        <v>238</v>
      </c>
      <c r="E34" s="45" t="s">
        <v>239</v>
      </c>
      <c r="F34" s="45" t="s">
        <v>240</v>
      </c>
    </row>
    <row r="35" spans="2:10" ht="29.15" customHeight="1" thickBot="1" x14ac:dyDescent="0.35">
      <c r="B35" s="31" t="s">
        <v>241</v>
      </c>
      <c r="C35" s="3" t="s">
        <v>242</v>
      </c>
      <c r="D35" s="40">
        <f>IF(ISERROR((DP_TSML158/DP_TSML159)*1000),0,(DP_TSML158/DP_TSML159)*1000)</f>
        <v>60.02554278416347</v>
      </c>
      <c r="E35" s="37">
        <v>470</v>
      </c>
      <c r="F35" s="37">
        <v>7830</v>
      </c>
    </row>
    <row r="36" spans="2:10" ht="184.5" customHeight="1" thickBot="1" x14ac:dyDescent="0.35">
      <c r="B36" s="31"/>
      <c r="C36" s="3"/>
      <c r="D36" s="45" t="s">
        <v>238</v>
      </c>
      <c r="E36" s="45" t="s">
        <v>243</v>
      </c>
      <c r="F36" s="45" t="s">
        <v>240</v>
      </c>
    </row>
    <row r="37" spans="2:10" ht="29.5" customHeight="1" x14ac:dyDescent="0.3">
      <c r="B37" s="31" t="s">
        <v>244</v>
      </c>
      <c r="C37" s="3" t="s">
        <v>245</v>
      </c>
      <c r="D37" s="40">
        <f>IF(ISERROR((DP_TSML161/DP_TSML162)*1000),0,(DP_TSML161/DP_TSML162)*1000)</f>
        <v>0.76628352490421459</v>
      </c>
      <c r="E37" s="37">
        <v>6</v>
      </c>
      <c r="F37" s="37">
        <v>7830</v>
      </c>
    </row>
    <row r="39" spans="2:10" ht="18" customHeight="1" x14ac:dyDescent="0.3">
      <c r="B39" s="104" t="s">
        <v>246</v>
      </c>
      <c r="C39" s="104"/>
      <c r="D39" s="104"/>
      <c r="E39" s="104"/>
      <c r="F39" s="104"/>
      <c r="G39" s="104"/>
      <c r="H39" s="120"/>
      <c r="I39" s="120"/>
      <c r="J39" s="120"/>
    </row>
    <row r="41" spans="2:10" x14ac:dyDescent="0.3">
      <c r="B41" s="95" t="s">
        <v>247</v>
      </c>
      <c r="C41" s="95"/>
      <c r="D41" s="95"/>
      <c r="E41" s="95"/>
      <c r="F41" s="95"/>
    </row>
    <row r="42" spans="2:10" x14ac:dyDescent="0.3">
      <c r="B42" s="3"/>
      <c r="C42" s="3"/>
      <c r="D42" s="3"/>
      <c r="E42" s="3"/>
      <c r="F42" s="3"/>
    </row>
    <row r="43" spans="2:10" ht="14.5" x14ac:dyDescent="0.3">
      <c r="B43" s="3"/>
      <c r="C43" s="110" t="s">
        <v>248</v>
      </c>
      <c r="D43" s="118"/>
      <c r="E43" s="118"/>
      <c r="F43" s="118"/>
    </row>
    <row r="44" spans="2:10" ht="15.5" x14ac:dyDescent="0.3">
      <c r="B44" s="48"/>
    </row>
    <row r="45" spans="2:10" ht="32.25" customHeight="1" x14ac:dyDescent="0.3">
      <c r="B45" s="31" t="s">
        <v>48</v>
      </c>
      <c r="C45" s="95" t="s">
        <v>249</v>
      </c>
      <c r="D45" s="95"/>
      <c r="E45" s="95"/>
      <c r="F45" s="95"/>
    </row>
    <row r="46" spans="2:10" ht="32.25" customHeight="1" x14ac:dyDescent="0.3">
      <c r="B46" s="31"/>
      <c r="C46" s="106" t="s">
        <v>228</v>
      </c>
      <c r="D46" s="106"/>
      <c r="E46" s="106"/>
      <c r="F46" s="106"/>
    </row>
    <row r="47" spans="2:10" ht="27.5" customHeight="1" x14ac:dyDescent="0.3">
      <c r="B47" s="31"/>
      <c r="C47" s="90" t="s">
        <v>229</v>
      </c>
      <c r="D47" s="54"/>
      <c r="E47" s="54"/>
      <c r="F47" s="54"/>
      <c r="G47" s="54"/>
      <c r="H47" s="54"/>
      <c r="I47" s="54"/>
    </row>
    <row r="48" spans="2:10" ht="14.5" thickBot="1" x14ac:dyDescent="0.35"/>
    <row r="49" spans="2:6" ht="112.5" customHeight="1" thickBot="1" x14ac:dyDescent="0.35">
      <c r="D49" s="45" t="s">
        <v>230</v>
      </c>
      <c r="E49" s="45" t="s">
        <v>231</v>
      </c>
      <c r="F49" s="45" t="s">
        <v>232</v>
      </c>
    </row>
    <row r="50" spans="2:6" ht="29.5" customHeight="1" x14ac:dyDescent="0.3">
      <c r="B50" s="31" t="s">
        <v>179</v>
      </c>
      <c r="C50" s="3" t="s">
        <v>180</v>
      </c>
      <c r="D50" s="40">
        <f>IF(ISERROR((DP_TSML164/DP_TSML165)*100),0,(DP_TSML164/DP_TSML165)*100)</f>
        <v>1.7243648808740293</v>
      </c>
      <c r="E50" s="37">
        <v>131</v>
      </c>
      <c r="F50" s="37">
        <v>7597</v>
      </c>
    </row>
    <row r="51" spans="2:6" ht="29.5" customHeight="1" x14ac:dyDescent="0.3">
      <c r="B51" s="31" t="s">
        <v>250</v>
      </c>
      <c r="C51" s="3" t="s">
        <v>182</v>
      </c>
      <c r="D51" s="40">
        <f>IF(ISERROR((DP_TSML167/DP_TSML168)*100),0,(DP_TSML167/DP_TSML168)*100)</f>
        <v>98.902803308823522</v>
      </c>
      <c r="E51" s="37">
        <v>17217</v>
      </c>
      <c r="F51" s="37">
        <v>17408</v>
      </c>
    </row>
    <row r="52" spans="2:6" ht="29.5" customHeight="1" x14ac:dyDescent="0.3">
      <c r="B52" s="31" t="s">
        <v>251</v>
      </c>
      <c r="C52" s="3" t="s">
        <v>184</v>
      </c>
      <c r="D52" s="40">
        <f>IF(ISERROR((DP_TSML170/DP_TSML171)*100),0,(DP_TSML170/DP_TSML171)*100)</f>
        <v>99.309749784296812</v>
      </c>
      <c r="E52" s="37">
        <v>3453</v>
      </c>
      <c r="F52" s="37">
        <v>3477</v>
      </c>
    </row>
    <row r="53" spans="2:6" x14ac:dyDescent="0.3">
      <c r="B53" s="3"/>
      <c r="C53" s="3"/>
      <c r="D53" s="3"/>
      <c r="E53" s="3"/>
      <c r="F53" s="3"/>
    </row>
    <row r="54" spans="2:6" x14ac:dyDescent="0.3">
      <c r="B54" s="65" t="s">
        <v>252</v>
      </c>
      <c r="E54" s="49"/>
      <c r="F54" s="49"/>
    </row>
    <row r="55" spans="2:6" ht="45" customHeight="1" x14ac:dyDescent="0.3">
      <c r="B55" s="31" t="s">
        <v>253</v>
      </c>
      <c r="C55" s="50" t="s">
        <v>254</v>
      </c>
      <c r="D55" s="37">
        <v>30</v>
      </c>
      <c r="E55" s="121" t="s">
        <v>255</v>
      </c>
      <c r="F55" s="120"/>
    </row>
    <row r="56" spans="2:6" ht="14.25" customHeight="1" x14ac:dyDescent="0.3">
      <c r="C56" s="50"/>
    </row>
    <row r="57" spans="2:6" ht="31.5" customHeight="1" x14ac:dyDescent="0.3">
      <c r="B57" s="31" t="s">
        <v>256</v>
      </c>
      <c r="C57" s="3" t="s">
        <v>257</v>
      </c>
      <c r="D57" s="26" t="s">
        <v>39</v>
      </c>
    </row>
    <row r="58" spans="2:6" ht="14.25" customHeight="1" x14ac:dyDescent="0.3"/>
    <row r="59" spans="2:6" ht="72" customHeight="1" x14ac:dyDescent="0.3">
      <c r="B59" s="31" t="s">
        <v>258</v>
      </c>
      <c r="C59" s="3" t="s">
        <v>259</v>
      </c>
      <c r="D59" s="122"/>
      <c r="E59" s="123"/>
      <c r="F59" s="124"/>
    </row>
    <row r="60" spans="2:6" ht="14.25" customHeight="1" x14ac:dyDescent="0.3"/>
    <row r="61" spans="2:6" ht="31.5" customHeight="1" x14ac:dyDescent="0.3">
      <c r="B61" s="31" t="s">
        <v>260</v>
      </c>
      <c r="C61" s="3" t="s">
        <v>261</v>
      </c>
      <c r="D61" s="37">
        <v>24</v>
      </c>
      <c r="E61" s="121" t="s">
        <v>262</v>
      </c>
      <c r="F61" s="120"/>
    </row>
    <row r="62" spans="2:6" ht="14.25" customHeight="1" x14ac:dyDescent="0.3">
      <c r="C62" s="50"/>
    </row>
    <row r="63" spans="2:6" ht="31.5" customHeight="1" x14ac:dyDescent="0.3">
      <c r="B63" s="31" t="s">
        <v>263</v>
      </c>
      <c r="C63" s="3" t="s">
        <v>264</v>
      </c>
      <c r="D63" s="26" t="s">
        <v>39</v>
      </c>
    </row>
    <row r="64" spans="2:6" ht="13.5" customHeight="1" x14ac:dyDescent="0.3"/>
    <row r="65" spans="2:6" ht="72" customHeight="1" x14ac:dyDescent="0.3">
      <c r="B65" s="31" t="s">
        <v>265</v>
      </c>
      <c r="C65" s="3" t="s">
        <v>266</v>
      </c>
      <c r="D65" s="122"/>
      <c r="E65" s="123"/>
      <c r="F65" s="124"/>
    </row>
    <row r="66" spans="2:6" ht="13.5" customHeight="1" x14ac:dyDescent="0.3"/>
    <row r="67" spans="2:6" ht="37" customHeight="1" x14ac:dyDescent="0.3">
      <c r="C67" s="97" t="s">
        <v>267</v>
      </c>
      <c r="D67" s="120"/>
      <c r="E67" s="120"/>
      <c r="F67" s="120"/>
    </row>
    <row r="68" spans="2:6" ht="13.5" customHeight="1" x14ac:dyDescent="0.3"/>
    <row r="69" spans="2:6" ht="81" customHeight="1" x14ac:dyDescent="0.3">
      <c r="B69" s="31" t="s">
        <v>53</v>
      </c>
      <c r="C69" s="95" t="s">
        <v>268</v>
      </c>
      <c r="D69" s="95"/>
      <c r="E69" s="95"/>
      <c r="F69" s="95"/>
    </row>
    <row r="70" spans="2:6" ht="13.5" customHeight="1" x14ac:dyDescent="0.3"/>
    <row r="71" spans="2:6" ht="31.5" customHeight="1" x14ac:dyDescent="0.3">
      <c r="B71" s="31" t="s">
        <v>269</v>
      </c>
      <c r="C71" s="3" t="s">
        <v>270</v>
      </c>
      <c r="D71" s="37"/>
      <c r="E71" s="121" t="s">
        <v>271</v>
      </c>
      <c r="F71" s="120"/>
    </row>
    <row r="72" spans="2:6" ht="13.5" customHeight="1" x14ac:dyDescent="0.3">
      <c r="E72" s="3"/>
    </row>
    <row r="73" spans="2:6" ht="49" customHeight="1" x14ac:dyDescent="0.3">
      <c r="B73" s="31" t="s">
        <v>272</v>
      </c>
      <c r="C73" s="3" t="s">
        <v>273</v>
      </c>
      <c r="D73" s="37"/>
      <c r="E73" s="121" t="s">
        <v>271</v>
      </c>
      <c r="F73" s="120"/>
    </row>
    <row r="74" spans="2:6" ht="13.5" customHeight="1" x14ac:dyDescent="0.3"/>
    <row r="75" spans="2:6" ht="50.5" customHeight="1" x14ac:dyDescent="0.3">
      <c r="B75" s="31" t="s">
        <v>274</v>
      </c>
      <c r="C75" s="3" t="s">
        <v>275</v>
      </c>
      <c r="D75" s="37"/>
      <c r="E75" s="121" t="s">
        <v>271</v>
      </c>
      <c r="F75" s="120"/>
    </row>
    <row r="76" spans="2:6" ht="13.5" customHeight="1" x14ac:dyDescent="0.3"/>
    <row r="77" spans="2:6" ht="37" customHeight="1" x14ac:dyDescent="0.3">
      <c r="B77" s="31" t="s">
        <v>276</v>
      </c>
      <c r="C77" s="3" t="s">
        <v>277</v>
      </c>
      <c r="D77" s="27">
        <f>DP_TSML168+DP_TSML171</f>
        <v>20885</v>
      </c>
      <c r="E77" s="121" t="s">
        <v>278</v>
      </c>
      <c r="F77" s="106"/>
    </row>
    <row r="78" spans="2:6" ht="13.5" customHeight="1" x14ac:dyDescent="0.3"/>
    <row r="79" spans="2:6" s="3" customFormat="1" ht="31.5" customHeight="1" x14ac:dyDescent="0.35">
      <c r="B79" s="31" t="s">
        <v>279</v>
      </c>
      <c r="C79" s="3" t="s">
        <v>280</v>
      </c>
      <c r="D79" s="37"/>
      <c r="E79" s="121" t="s">
        <v>271</v>
      </c>
      <c r="F79" s="118"/>
    </row>
  </sheetData>
  <mergeCells count="29">
    <mergeCell ref="E73:F73"/>
    <mergeCell ref="E75:F75"/>
    <mergeCell ref="E77:F77"/>
    <mergeCell ref="E79:F79"/>
    <mergeCell ref="D59:F59"/>
    <mergeCell ref="E61:F61"/>
    <mergeCell ref="D65:F65"/>
    <mergeCell ref="C67:F67"/>
    <mergeCell ref="C69:F69"/>
    <mergeCell ref="E71:F71"/>
    <mergeCell ref="E55:F55"/>
    <mergeCell ref="B27:F27"/>
    <mergeCell ref="B28:F28"/>
    <mergeCell ref="C30:G30"/>
    <mergeCell ref="C31:F31"/>
    <mergeCell ref="B39:J39"/>
    <mergeCell ref="B41:F41"/>
    <mergeCell ref="C43:F43"/>
    <mergeCell ref="C45:F45"/>
    <mergeCell ref="C46:F46"/>
    <mergeCell ref="B26:F26"/>
    <mergeCell ref="B3:J3"/>
    <mergeCell ref="B4:E4"/>
    <mergeCell ref="C8:E8"/>
    <mergeCell ref="C9:E9"/>
    <mergeCell ref="B11:J11"/>
    <mergeCell ref="C13:J13"/>
    <mergeCell ref="C14:F14"/>
    <mergeCell ref="B24:J24"/>
  </mergeCells>
  <dataValidations count="2">
    <dataValidation type="list" allowBlank="1" showInputMessage="1" showErrorMessage="1" sqref="F9" xr:uid="{00000000-0002-0000-0400-000000000000}">
      <formula1>LIST_RANGE_Supportingdoc2</formula1>
    </dataValidation>
    <dataValidation type="list" allowBlank="1" showInputMessage="1" showErrorMessage="1" sqref="D57 D63 F8" xr:uid="{00000000-0002-0000-0400-000001000000}">
      <formula1>LIST_RANGE_YesNo</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90"/>
  <sheetViews>
    <sheetView zoomScale="80" zoomScaleNormal="80" workbookViewId="0">
      <selection activeCell="C5" sqref="C5"/>
    </sheetView>
  </sheetViews>
  <sheetFormatPr defaultColWidth="9.26953125" defaultRowHeight="14" x14ac:dyDescent="0.3"/>
  <cols>
    <col min="1" max="1" width="9.26953125" style="29"/>
    <col min="2" max="2" width="11.54296875" style="44" customWidth="1"/>
    <col min="3" max="3" width="45" style="44" customWidth="1"/>
    <col min="4" max="9" width="18.54296875" style="44" customWidth="1"/>
    <col min="10" max="10" width="34" style="44" customWidth="1"/>
    <col min="11" max="16384" width="9.26953125" style="44"/>
  </cols>
  <sheetData>
    <row r="1" spans="2:10" s="29" customFormat="1" x14ac:dyDescent="0.3"/>
    <row r="2" spans="2:10" s="29" customFormat="1" ht="23" x14ac:dyDescent="0.3">
      <c r="B2" s="2"/>
      <c r="C2" s="2"/>
      <c r="D2" s="2"/>
      <c r="E2" s="2"/>
    </row>
    <row r="3" spans="2:10" s="29" customFormat="1" ht="23" x14ac:dyDescent="0.3">
      <c r="B3" s="101" t="s">
        <v>281</v>
      </c>
      <c r="C3" s="101"/>
      <c r="D3" s="101"/>
      <c r="E3" s="101"/>
      <c r="F3" s="101"/>
      <c r="G3" s="101"/>
      <c r="H3" s="101"/>
      <c r="I3" s="101"/>
      <c r="J3" s="101"/>
    </row>
    <row r="4" spans="2:10" s="29" customFormat="1" ht="15.75" customHeight="1" x14ac:dyDescent="0.3">
      <c r="B4" s="103"/>
      <c r="C4" s="103"/>
      <c r="D4" s="103"/>
      <c r="E4" s="103"/>
      <c r="F4" s="44"/>
    </row>
    <row r="5" spans="2:10" s="29" customFormat="1" ht="45" customHeight="1" x14ac:dyDescent="0.3">
      <c r="B5" s="75" t="s">
        <v>282</v>
      </c>
      <c r="C5" s="30"/>
      <c r="D5" s="30"/>
      <c r="E5" s="30"/>
      <c r="F5" s="30"/>
      <c r="G5" s="30"/>
      <c r="H5" s="30"/>
      <c r="I5" s="30"/>
      <c r="J5" s="30"/>
    </row>
    <row r="7" spans="2:10" ht="18" customHeight="1" x14ac:dyDescent="0.3">
      <c r="B7" s="104" t="s">
        <v>283</v>
      </c>
      <c r="C7" s="104"/>
      <c r="D7" s="104"/>
      <c r="E7" s="104"/>
      <c r="F7" s="104"/>
      <c r="G7" s="104"/>
      <c r="H7" s="43"/>
      <c r="I7" s="43"/>
      <c r="J7" s="43"/>
    </row>
    <row r="8" spans="2:10" x14ac:dyDescent="0.3">
      <c r="B8" s="29"/>
      <c r="C8" s="29"/>
      <c r="D8" s="29"/>
      <c r="E8" s="29"/>
      <c r="F8" s="29"/>
    </row>
    <row r="9" spans="2:10" x14ac:dyDescent="0.3">
      <c r="B9" s="125" t="s">
        <v>284</v>
      </c>
      <c r="C9" s="125"/>
      <c r="D9" s="125"/>
      <c r="E9" s="125"/>
      <c r="F9" s="51"/>
      <c r="G9" s="51"/>
      <c r="H9" s="51"/>
      <c r="I9" s="51"/>
      <c r="J9" s="51"/>
    </row>
    <row r="10" spans="2:10" ht="36" customHeight="1" x14ac:dyDescent="0.3">
      <c r="B10" s="31" t="s">
        <v>33</v>
      </c>
      <c r="C10" s="83" t="s">
        <v>285</v>
      </c>
      <c r="D10" s="83"/>
      <c r="E10" s="83"/>
      <c r="F10" s="83"/>
      <c r="G10" s="63"/>
      <c r="H10" s="63"/>
    </row>
    <row r="11" spans="2:10" ht="32.25" customHeight="1" x14ac:dyDescent="0.3">
      <c r="B11" s="31"/>
      <c r="C11" s="87" t="s">
        <v>228</v>
      </c>
      <c r="D11" s="42"/>
      <c r="E11" s="42"/>
      <c r="F11" s="42"/>
      <c r="G11" s="64"/>
      <c r="H11" s="64"/>
    </row>
    <row r="12" spans="2:10" ht="42.75" customHeight="1" x14ac:dyDescent="0.3">
      <c r="B12" s="31"/>
      <c r="C12" s="79" t="s">
        <v>229</v>
      </c>
      <c r="D12" s="54"/>
      <c r="E12" s="54"/>
      <c r="F12" s="54"/>
      <c r="G12" s="54"/>
      <c r="H12" s="54"/>
      <c r="I12" s="54"/>
    </row>
    <row r="13" spans="2:10" ht="14.5" thickBot="1" x14ac:dyDescent="0.35">
      <c r="B13" s="29"/>
      <c r="C13" s="29"/>
      <c r="D13" s="29"/>
      <c r="E13" s="29"/>
      <c r="F13" s="29"/>
    </row>
    <row r="14" spans="2:10" ht="130" customHeight="1" thickBot="1" x14ac:dyDescent="0.35">
      <c r="F14" s="45" t="s">
        <v>238</v>
      </c>
      <c r="G14" s="45" t="s">
        <v>286</v>
      </c>
      <c r="H14" s="45" t="s">
        <v>287</v>
      </c>
    </row>
    <row r="15" spans="2:10" ht="47.25" customHeight="1" thickBot="1" x14ac:dyDescent="0.35">
      <c r="B15" s="31" t="s">
        <v>288</v>
      </c>
      <c r="C15" s="95" t="s">
        <v>289</v>
      </c>
      <c r="D15" s="95"/>
      <c r="E15" s="95"/>
      <c r="F15" s="40">
        <f>IF(ISERROR((DP_TSML178/DP_TSML179)*1000),0,(DP_TSML178/DP_TSML179)*1000)</f>
        <v>28.352490421455936</v>
      </c>
      <c r="G15" s="37">
        <v>222</v>
      </c>
      <c r="H15" s="37">
        <v>7830</v>
      </c>
    </row>
    <row r="16" spans="2:10" ht="234" customHeight="1" thickBot="1" x14ac:dyDescent="0.35">
      <c r="B16" s="31"/>
      <c r="C16" s="3"/>
      <c r="D16" s="3"/>
      <c r="E16" s="3"/>
      <c r="F16" s="45" t="s">
        <v>230</v>
      </c>
      <c r="G16" s="45" t="s">
        <v>290</v>
      </c>
      <c r="H16" s="45" t="s">
        <v>291</v>
      </c>
    </row>
    <row r="17" spans="2:14" ht="47.25" customHeight="1" x14ac:dyDescent="0.3">
      <c r="B17" s="31" t="s">
        <v>292</v>
      </c>
      <c r="C17" s="95" t="s">
        <v>191</v>
      </c>
      <c r="D17" s="95"/>
      <c r="E17" s="95"/>
      <c r="F17" s="40">
        <f>IF(ISERROR((DP_TSML181/DP_TSML182)*100),0,(DP_TSML181/DP_TSML182)*100)</f>
        <v>82.882882882882882</v>
      </c>
      <c r="G17" s="37">
        <v>184</v>
      </c>
      <c r="H17" s="37">
        <v>222</v>
      </c>
    </row>
    <row r="20" spans="2:14" ht="28.5" customHeight="1" x14ac:dyDescent="0.3">
      <c r="B20" s="31" t="s">
        <v>134</v>
      </c>
      <c r="C20" s="95" t="s">
        <v>293</v>
      </c>
      <c r="D20" s="95"/>
      <c r="E20" s="95"/>
      <c r="F20" s="88"/>
      <c r="G20" s="121" t="s">
        <v>271</v>
      </c>
      <c r="H20" s="120"/>
    </row>
    <row r="21" spans="2:14" ht="15" customHeight="1" x14ac:dyDescent="0.3">
      <c r="B21" s="31"/>
      <c r="C21" s="97" t="s">
        <v>294</v>
      </c>
      <c r="D21" s="97"/>
      <c r="E21" s="97"/>
      <c r="F21" s="89"/>
      <c r="G21" s="121"/>
      <c r="H21" s="120"/>
    </row>
    <row r="22" spans="2:14" x14ac:dyDescent="0.3">
      <c r="C22" s="50"/>
    </row>
    <row r="23" spans="2:14" ht="28.5" customHeight="1" x14ac:dyDescent="0.3">
      <c r="B23" s="31" t="s">
        <v>136</v>
      </c>
      <c r="C23" s="95" t="s">
        <v>295</v>
      </c>
      <c r="D23" s="95"/>
      <c r="E23" s="95"/>
      <c r="F23" s="88"/>
      <c r="G23" s="121" t="s">
        <v>271</v>
      </c>
      <c r="H23" s="120"/>
    </row>
    <row r="24" spans="2:14" ht="15" customHeight="1" x14ac:dyDescent="0.3">
      <c r="C24" s="97" t="s">
        <v>296</v>
      </c>
      <c r="D24" s="97"/>
      <c r="E24" s="97"/>
      <c r="F24" s="89"/>
      <c r="G24" s="121"/>
      <c r="H24" s="120"/>
    </row>
    <row r="27" spans="2:14" x14ac:dyDescent="0.3">
      <c r="B27" s="125" t="s">
        <v>297</v>
      </c>
      <c r="C27" s="125"/>
      <c r="D27" s="125"/>
      <c r="E27" s="125"/>
      <c r="F27" s="51"/>
      <c r="G27" s="51"/>
      <c r="H27" s="51"/>
      <c r="I27" s="51"/>
      <c r="J27" s="51"/>
    </row>
    <row r="28" spans="2:14" ht="36" customHeight="1" x14ac:dyDescent="0.3">
      <c r="B28" s="31" t="s">
        <v>45</v>
      </c>
      <c r="C28" s="83" t="s">
        <v>298</v>
      </c>
      <c r="D28" s="3"/>
      <c r="E28" s="3"/>
      <c r="F28" s="3"/>
      <c r="G28" s="63"/>
      <c r="H28" s="63"/>
    </row>
    <row r="29" spans="2:14" ht="32.25" customHeight="1" x14ac:dyDescent="0.3">
      <c r="B29" s="31"/>
      <c r="C29" s="87" t="s">
        <v>228</v>
      </c>
      <c r="D29" s="42"/>
      <c r="E29" s="42"/>
      <c r="F29" s="42"/>
      <c r="G29" s="63"/>
      <c r="H29" s="63"/>
    </row>
    <row r="30" spans="2:14" ht="42.75" customHeight="1" x14ac:dyDescent="0.3">
      <c r="B30" s="31"/>
      <c r="C30" s="79" t="s">
        <v>229</v>
      </c>
      <c r="D30" s="54"/>
      <c r="E30" s="54"/>
      <c r="F30" s="54"/>
      <c r="G30" s="54"/>
      <c r="H30" s="54"/>
      <c r="I30" s="54"/>
    </row>
    <row r="31" spans="2:14" ht="14.5" thickBot="1" x14ac:dyDescent="0.35">
      <c r="B31" s="29"/>
      <c r="C31" s="29"/>
      <c r="D31" s="29"/>
      <c r="E31" s="29"/>
      <c r="F31" s="29"/>
    </row>
    <row r="32" spans="2:14" ht="130" customHeight="1" thickBot="1" x14ac:dyDescent="0.35">
      <c r="F32" s="45" t="s">
        <v>238</v>
      </c>
      <c r="G32" s="45" t="s">
        <v>299</v>
      </c>
      <c r="H32" s="45" t="s">
        <v>287</v>
      </c>
      <c r="N32" s="42"/>
    </row>
    <row r="33" spans="2:10" ht="47.25" customHeight="1" thickBot="1" x14ac:dyDescent="0.35">
      <c r="B33" s="31" t="s">
        <v>288</v>
      </c>
      <c r="C33" s="95" t="s">
        <v>300</v>
      </c>
      <c r="D33" s="95"/>
      <c r="E33" s="95"/>
      <c r="F33" s="40">
        <f>IF(ISERROR((DP_TSML186/DP_TSML187)*1000),0,(DP_TSML186/DP_TSML187)*1000)</f>
        <v>3.7037037037037037</v>
      </c>
      <c r="G33" s="37">
        <v>29</v>
      </c>
      <c r="H33" s="37">
        <v>7830</v>
      </c>
    </row>
    <row r="34" spans="2:10" ht="250" customHeight="1" thickBot="1" x14ac:dyDescent="0.35">
      <c r="B34" s="31"/>
      <c r="C34" s="3"/>
      <c r="D34" s="3"/>
      <c r="E34" s="3"/>
      <c r="F34" s="45" t="s">
        <v>230</v>
      </c>
      <c r="G34" s="45" t="s">
        <v>301</v>
      </c>
      <c r="H34" s="45" t="s">
        <v>302</v>
      </c>
    </row>
    <row r="35" spans="2:10" ht="47.25" customHeight="1" x14ac:dyDescent="0.3">
      <c r="B35" s="31" t="s">
        <v>292</v>
      </c>
      <c r="C35" s="95" t="s">
        <v>193</v>
      </c>
      <c r="D35" s="95"/>
      <c r="E35" s="95"/>
      <c r="F35" s="40">
        <f>IF(ISERROR((DP_TSML189/DP_TSML190)*100),0,(DP_TSML189/DP_TSML190)*100)</f>
        <v>62.068965517241381</v>
      </c>
      <c r="G35" s="37">
        <v>18</v>
      </c>
      <c r="H35" s="37">
        <v>29</v>
      </c>
    </row>
    <row r="38" spans="2:10" ht="33" customHeight="1" x14ac:dyDescent="0.3">
      <c r="B38" s="31" t="s">
        <v>303</v>
      </c>
      <c r="C38" s="95" t="s">
        <v>304</v>
      </c>
      <c r="D38" s="95" t="s">
        <v>305</v>
      </c>
      <c r="E38" s="95" t="s">
        <v>271</v>
      </c>
      <c r="F38" s="88"/>
      <c r="G38" s="121" t="s">
        <v>271</v>
      </c>
      <c r="H38" s="120"/>
    </row>
    <row r="39" spans="2:10" x14ac:dyDescent="0.3">
      <c r="B39" s="31"/>
      <c r="C39" s="97" t="s">
        <v>294</v>
      </c>
      <c r="D39" s="97"/>
      <c r="E39" s="97"/>
      <c r="F39" s="89"/>
      <c r="G39" s="121"/>
      <c r="H39" s="120"/>
    </row>
    <row r="40" spans="2:10" x14ac:dyDescent="0.3">
      <c r="C40" s="50"/>
    </row>
    <row r="41" spans="2:10" ht="32.25" customHeight="1" x14ac:dyDescent="0.3">
      <c r="B41" s="31" t="s">
        <v>306</v>
      </c>
      <c r="C41" s="95" t="s">
        <v>307</v>
      </c>
      <c r="D41" s="95" t="s">
        <v>305</v>
      </c>
      <c r="E41" s="95" t="s">
        <v>271</v>
      </c>
      <c r="F41" s="88"/>
      <c r="G41" s="121" t="s">
        <v>271</v>
      </c>
      <c r="H41" s="120"/>
    </row>
    <row r="42" spans="2:10" x14ac:dyDescent="0.3">
      <c r="C42" s="97" t="s">
        <v>296</v>
      </c>
      <c r="D42" s="97"/>
      <c r="E42" s="97"/>
      <c r="F42" s="89"/>
      <c r="G42" s="121"/>
      <c r="H42" s="120"/>
    </row>
    <row r="43" spans="2:10" x14ac:dyDescent="0.3">
      <c r="C43" s="52"/>
      <c r="D43" s="52"/>
      <c r="E43" s="42"/>
    </row>
    <row r="45" spans="2:10" x14ac:dyDescent="0.3">
      <c r="B45" s="125" t="s">
        <v>308</v>
      </c>
      <c r="C45" s="125"/>
      <c r="D45" s="125"/>
      <c r="E45" s="125"/>
      <c r="F45" s="51"/>
      <c r="G45" s="51"/>
      <c r="H45" s="51"/>
      <c r="I45" s="51"/>
      <c r="J45" s="51"/>
    </row>
    <row r="47" spans="2:10" ht="57" customHeight="1" x14ac:dyDescent="0.3">
      <c r="B47" s="31" t="s">
        <v>253</v>
      </c>
      <c r="C47" s="95" t="s">
        <v>309</v>
      </c>
      <c r="D47" s="95"/>
      <c r="E47" s="95"/>
      <c r="F47" s="26" t="s">
        <v>37</v>
      </c>
    </row>
    <row r="48" spans="2:10" x14ac:dyDescent="0.3">
      <c r="C48" s="50"/>
    </row>
    <row r="49" spans="2:10" ht="15" customHeight="1" x14ac:dyDescent="0.3">
      <c r="B49" s="31" t="s">
        <v>256</v>
      </c>
      <c r="C49" s="95" t="s">
        <v>310</v>
      </c>
      <c r="D49" s="95"/>
      <c r="E49" s="95"/>
      <c r="F49" s="67"/>
      <c r="G49" s="84"/>
      <c r="H49" s="68"/>
    </row>
    <row r="50" spans="2:10" x14ac:dyDescent="0.3">
      <c r="C50" s="52"/>
      <c r="F50" s="69"/>
      <c r="G50" s="85"/>
      <c r="H50" s="70"/>
    </row>
    <row r="51" spans="2:10" x14ac:dyDescent="0.3">
      <c r="C51" s="52"/>
      <c r="F51" s="69"/>
      <c r="G51" s="85"/>
      <c r="H51" s="70"/>
    </row>
    <row r="52" spans="2:10" x14ac:dyDescent="0.3">
      <c r="C52" s="52"/>
      <c r="F52" s="71"/>
      <c r="G52" s="86"/>
      <c r="H52" s="72"/>
    </row>
    <row r="54" spans="2:10" ht="18" customHeight="1" x14ac:dyDescent="0.3">
      <c r="B54" s="104" t="s">
        <v>311</v>
      </c>
      <c r="C54" s="104"/>
      <c r="D54" s="104"/>
      <c r="E54" s="104"/>
      <c r="F54" s="104"/>
      <c r="G54" s="104"/>
      <c r="H54" s="43"/>
      <c r="I54" s="43"/>
      <c r="J54" s="43"/>
    </row>
    <row r="56" spans="2:10" x14ac:dyDescent="0.3">
      <c r="B56" s="95"/>
      <c r="C56" s="95"/>
      <c r="D56" s="95"/>
      <c r="E56" s="95"/>
      <c r="F56" s="95"/>
    </row>
    <row r="57" spans="2:10" ht="32.25" customHeight="1" x14ac:dyDescent="0.3">
      <c r="B57" s="31" t="s">
        <v>53</v>
      </c>
      <c r="C57" s="83" t="s">
        <v>312</v>
      </c>
      <c r="D57" s="3"/>
      <c r="E57" s="3"/>
      <c r="F57" s="3"/>
      <c r="G57" s="3"/>
      <c r="H57" s="3"/>
      <c r="I57" s="3"/>
    </row>
    <row r="58" spans="2:10" ht="32.25" customHeight="1" x14ac:dyDescent="0.3">
      <c r="B58" s="53"/>
      <c r="C58" s="87" t="s">
        <v>313</v>
      </c>
      <c r="D58" s="87"/>
      <c r="E58" s="87"/>
      <c r="F58" s="87"/>
      <c r="G58" s="87"/>
      <c r="H58" s="87"/>
      <c r="I58" s="87"/>
    </row>
    <row r="59" spans="2:10" ht="23.5" customHeight="1" x14ac:dyDescent="0.3">
      <c r="B59" s="53"/>
      <c r="C59" s="93" t="s">
        <v>314</v>
      </c>
      <c r="D59" s="54"/>
      <c r="E59" s="54"/>
      <c r="F59" s="54"/>
      <c r="G59" s="54"/>
      <c r="H59" s="54"/>
      <c r="I59" s="54"/>
    </row>
    <row r="60" spans="2:10" ht="14.5" thickBot="1" x14ac:dyDescent="0.35"/>
    <row r="61" spans="2:10" ht="14.5" thickBot="1" x14ac:dyDescent="0.35">
      <c r="C61" s="126"/>
      <c r="D61" s="45" t="s">
        <v>195</v>
      </c>
      <c r="E61" s="45" t="s">
        <v>197</v>
      </c>
      <c r="F61" s="45" t="s">
        <v>200</v>
      </c>
      <c r="G61" s="45" t="s">
        <v>202</v>
      </c>
      <c r="H61" s="45" t="s">
        <v>204</v>
      </c>
      <c r="I61" s="45" t="s">
        <v>206</v>
      </c>
    </row>
    <row r="62" spans="2:10" ht="162.65" customHeight="1" thickBot="1" x14ac:dyDescent="0.35">
      <c r="C62" s="126"/>
      <c r="D62" s="45" t="s">
        <v>315</v>
      </c>
      <c r="E62" s="45" t="s">
        <v>316</v>
      </c>
      <c r="F62" s="45" t="s">
        <v>317</v>
      </c>
      <c r="G62" s="45" t="s">
        <v>318</v>
      </c>
      <c r="H62" s="45" t="s">
        <v>319</v>
      </c>
      <c r="I62" s="45" t="s">
        <v>320</v>
      </c>
    </row>
    <row r="63" spans="2:10" ht="42" x14ac:dyDescent="0.3">
      <c r="B63" s="3"/>
      <c r="C63" s="3" t="s">
        <v>321</v>
      </c>
      <c r="D63" s="46"/>
      <c r="E63" s="38">
        <v>601.1</v>
      </c>
      <c r="F63" s="38">
        <v>601.1</v>
      </c>
      <c r="G63" s="46"/>
      <c r="H63" s="46"/>
      <c r="I63" s="46"/>
    </row>
    <row r="64" spans="2:10" ht="42" x14ac:dyDescent="0.3">
      <c r="B64" s="3"/>
      <c r="C64" s="3" t="s">
        <v>322</v>
      </c>
      <c r="D64" s="46"/>
      <c r="E64" s="38">
        <v>271</v>
      </c>
      <c r="F64" s="38">
        <v>271</v>
      </c>
      <c r="G64" s="46"/>
      <c r="H64" s="46"/>
      <c r="I64" s="46"/>
    </row>
    <row r="65" spans="2:9" x14ac:dyDescent="0.3">
      <c r="B65" s="3"/>
      <c r="C65" s="3"/>
      <c r="D65" s="3"/>
      <c r="E65" s="3"/>
      <c r="F65" s="3"/>
      <c r="G65" s="3"/>
      <c r="H65" s="3"/>
      <c r="I65" s="3"/>
    </row>
    <row r="66" spans="2:9" ht="29.15" customHeight="1" x14ac:dyDescent="0.3">
      <c r="B66" s="3"/>
      <c r="C66" s="3" t="s">
        <v>115</v>
      </c>
      <c r="D66" s="38">
        <v>359.1</v>
      </c>
      <c r="E66" s="38">
        <v>324.3</v>
      </c>
      <c r="F66" s="38">
        <v>288.2</v>
      </c>
      <c r="G66" s="38">
        <v>383.6</v>
      </c>
      <c r="H66" s="38">
        <v>391.8</v>
      </c>
      <c r="I66" s="38">
        <v>233.3</v>
      </c>
    </row>
    <row r="67" spans="2:9" ht="29.15" customHeight="1" x14ac:dyDescent="0.3">
      <c r="C67" s="3" t="s">
        <v>116</v>
      </c>
      <c r="D67" s="38">
        <v>331.1</v>
      </c>
      <c r="E67" s="38">
        <v>152.5</v>
      </c>
      <c r="F67" s="38">
        <v>167.5</v>
      </c>
      <c r="G67" s="38">
        <v>315.39999999999998</v>
      </c>
      <c r="H67" s="38">
        <v>316.7</v>
      </c>
      <c r="I67" s="38">
        <v>264.5</v>
      </c>
    </row>
    <row r="68" spans="2:9" ht="29.15" customHeight="1" x14ac:dyDescent="0.3">
      <c r="C68" s="3" t="s">
        <v>117</v>
      </c>
      <c r="D68" s="38">
        <v>111.4</v>
      </c>
      <c r="E68" s="38">
        <v>50.4</v>
      </c>
      <c r="F68" s="38">
        <v>55.8</v>
      </c>
      <c r="G68" s="38">
        <v>97</v>
      </c>
      <c r="H68" s="38">
        <v>90.3</v>
      </c>
      <c r="I68" s="38">
        <v>135</v>
      </c>
    </row>
    <row r="69" spans="2:9" ht="29.15" customHeight="1" x14ac:dyDescent="0.3">
      <c r="C69" s="3" t="s">
        <v>118</v>
      </c>
      <c r="D69" s="38">
        <v>66.2</v>
      </c>
      <c r="E69" s="38">
        <v>30.9</v>
      </c>
      <c r="F69" s="38">
        <v>37.5</v>
      </c>
      <c r="G69" s="38">
        <v>64</v>
      </c>
      <c r="H69" s="38">
        <v>54.8</v>
      </c>
      <c r="I69" s="38">
        <v>97</v>
      </c>
    </row>
    <row r="70" spans="2:9" ht="29.15" customHeight="1" x14ac:dyDescent="0.3">
      <c r="C70" s="3" t="s">
        <v>119</v>
      </c>
      <c r="D70" s="38">
        <v>58.3</v>
      </c>
      <c r="E70" s="38">
        <v>43</v>
      </c>
      <c r="F70" s="38">
        <v>52.1</v>
      </c>
      <c r="G70" s="38">
        <v>55.3</v>
      </c>
      <c r="H70" s="38">
        <v>54.4</v>
      </c>
      <c r="I70" s="38">
        <v>102.3</v>
      </c>
    </row>
    <row r="71" spans="2:9" ht="29.15" customHeight="1" x14ac:dyDescent="0.3">
      <c r="C71" s="3" t="s">
        <v>323</v>
      </c>
      <c r="D71" s="46"/>
      <c r="E71" s="46"/>
      <c r="F71" s="46"/>
      <c r="G71" s="46"/>
      <c r="H71" s="38">
        <v>3.4</v>
      </c>
      <c r="I71" s="38">
        <v>66.7</v>
      </c>
    </row>
    <row r="72" spans="2:9" ht="30.65" customHeight="1" x14ac:dyDescent="0.3">
      <c r="C72" s="34" t="s">
        <v>324</v>
      </c>
      <c r="D72" s="40">
        <f>IF(ISERROR((DP_TSML195+DP_TSML196)/(DP_TSML195+DP_TSML196+DP_TSML197+DP_TSML198+DP_TSML199)*100),0,(DP_TSML195+DP_TSML196)/(DP_TSML195+DP_TSML196+DP_TSML197+DP_TSML198+DP_TSML199)*100)</f>
        <v>74.527588813303097</v>
      </c>
      <c r="E72" s="40">
        <f>IF(ISERROR((DP_TSML204+DP_TSML205)/(DP_TSML204+DP_TSML205+DP_TSML206+DP_TSML207+DP_TSML208)*100),0,(DP_TSML204+DP_TSML205)/(DP_TSML204+DP_TSML205+DP_TSML206+DP_TSML207+DP_TSML208)*100)</f>
        <v>79.321244385293639</v>
      </c>
      <c r="F72" s="40">
        <f>IF(ISERROR((DP_TSML213+DP_TSML214)/(DP_TSML213+DP_TSML214+DP_TSML215+DP_TSML216+DP_TSML217)*100),0,(DP_TSML213+DP_TSML214)/(DP_TSML213+DP_TSML214+DP_TSML215+DP_TSML216+DP_TSML217)*100)</f>
        <v>75.811013142571952</v>
      </c>
      <c r="G72" s="40">
        <f>IF(ISERROR((DP_TSML220+DP_TSML221)/(DP_TSML220+DP_TSML221+DP_TSML222+DP_TSML223+DP_TSML224)*100),0,(DP_TSML220+DP_TSML221)/(DP_TSML220+DP_TSML221+DP_TSML222+DP_TSML223+DP_TSML224)*100)</f>
        <v>76.36840380203212</v>
      </c>
      <c r="H72" s="40">
        <f>IF(ISERROR((DP_TSML227+DP_TSML228)/(DP_TSML227+DP_TSML228+DP_TSML229+DP_TSML230+DP_TSML231)*100),0,(DP_TSML227+DP_TSML228)/(DP_TSML227+DP_TSML228+DP_TSML229+DP_TSML230+DP_TSML231)*100)</f>
        <v>78.0286343612335</v>
      </c>
      <c r="I72" s="40">
        <f>IF(ISERROR((DP_TSML234+DP_TSML235)/(DP_TSML234+DP_TSML235+DP_TSML236+DP_TSML237+DP_TSML238)*100),0,(DP_TSML234+DP_TSML235)/(DP_TSML234+DP_TSML235+DP_TSML236+DP_TSML237+DP_TSML238)*100)</f>
        <v>59.824540319673126</v>
      </c>
    </row>
    <row r="74" spans="2:9" ht="42.75" customHeight="1" x14ac:dyDescent="0.3">
      <c r="C74" s="106" t="s">
        <v>325</v>
      </c>
      <c r="D74" s="106"/>
      <c r="E74" s="106"/>
      <c r="F74" s="106"/>
      <c r="G74" s="106"/>
      <c r="H74" s="106"/>
      <c r="I74" s="106"/>
    </row>
    <row r="75" spans="2:9" ht="42.75" customHeight="1" x14ac:dyDescent="0.3">
      <c r="C75" s="110" t="s">
        <v>314</v>
      </c>
      <c r="D75" s="110"/>
      <c r="E75" s="110"/>
      <c r="F75" s="110"/>
      <c r="G75" s="110"/>
      <c r="H75" s="110"/>
      <c r="I75" s="110"/>
    </row>
    <row r="76" spans="2:9" ht="14.5" thickBot="1" x14ac:dyDescent="0.35"/>
    <row r="77" spans="2:9" ht="14.5" thickBot="1" x14ac:dyDescent="0.35">
      <c r="C77" s="126"/>
      <c r="D77" s="45" t="s">
        <v>208</v>
      </c>
      <c r="E77" s="45" t="s">
        <v>210</v>
      </c>
      <c r="F77" s="45" t="s">
        <v>212</v>
      </c>
      <c r="G77" s="45" t="s">
        <v>214</v>
      </c>
      <c r="H77" s="45" t="s">
        <v>216</v>
      </c>
      <c r="I77" s="45" t="s">
        <v>218</v>
      </c>
    </row>
    <row r="78" spans="2:9" ht="131.15" customHeight="1" thickBot="1" x14ac:dyDescent="0.35">
      <c r="C78" s="126"/>
      <c r="D78" s="45" t="s">
        <v>326</v>
      </c>
      <c r="E78" s="45" t="s">
        <v>327</v>
      </c>
      <c r="F78" s="45" t="s">
        <v>328</v>
      </c>
      <c r="G78" s="45" t="s">
        <v>329</v>
      </c>
      <c r="H78" s="45" t="s">
        <v>330</v>
      </c>
      <c r="I78" s="45" t="s">
        <v>331</v>
      </c>
    </row>
    <row r="79" spans="2:9" ht="42" x14ac:dyDescent="0.3">
      <c r="B79" s="3"/>
      <c r="C79" s="3" t="s">
        <v>321</v>
      </c>
      <c r="D79" s="46"/>
      <c r="E79" s="46"/>
      <c r="F79" s="38">
        <v>146.9</v>
      </c>
      <c r="G79" s="38">
        <v>512</v>
      </c>
      <c r="H79" s="46"/>
      <c r="I79" s="46"/>
    </row>
    <row r="80" spans="2:9" ht="42" x14ac:dyDescent="0.3">
      <c r="B80" s="3"/>
      <c r="C80" s="3" t="s">
        <v>322</v>
      </c>
      <c r="D80" s="46"/>
      <c r="E80" s="46"/>
      <c r="F80" s="38">
        <v>716.6</v>
      </c>
      <c r="G80" s="38">
        <v>345.4</v>
      </c>
      <c r="H80" s="46"/>
      <c r="I80" s="46"/>
    </row>
    <row r="81" spans="2:9" x14ac:dyDescent="0.3">
      <c r="B81" s="3"/>
      <c r="C81" s="3"/>
      <c r="D81" s="3"/>
      <c r="E81" s="3"/>
      <c r="F81" s="3"/>
      <c r="G81" s="3"/>
      <c r="H81" s="3"/>
      <c r="I81" s="3"/>
    </row>
    <row r="82" spans="2:9" ht="29.15" customHeight="1" x14ac:dyDescent="0.3">
      <c r="B82" s="3"/>
      <c r="C82" s="3" t="s">
        <v>332</v>
      </c>
      <c r="D82" s="38">
        <v>298.89999999999998</v>
      </c>
      <c r="E82" s="38">
        <v>260.8</v>
      </c>
      <c r="F82" s="38">
        <v>25.2</v>
      </c>
      <c r="G82" s="38">
        <v>197.8</v>
      </c>
      <c r="H82" s="38">
        <v>189.7</v>
      </c>
      <c r="I82" s="38">
        <v>178.4</v>
      </c>
    </row>
    <row r="83" spans="2:9" ht="29.15" customHeight="1" x14ac:dyDescent="0.3">
      <c r="C83" s="3" t="s">
        <v>333</v>
      </c>
      <c r="D83" s="38">
        <v>261.10000000000002</v>
      </c>
      <c r="E83" s="38">
        <v>400.9</v>
      </c>
      <c r="F83" s="38">
        <v>28.1</v>
      </c>
      <c r="G83" s="38">
        <v>164.6</v>
      </c>
      <c r="H83" s="38">
        <v>271.60000000000002</v>
      </c>
      <c r="I83" s="38">
        <v>168.3</v>
      </c>
    </row>
    <row r="84" spans="2:9" ht="29.15" customHeight="1" x14ac:dyDescent="0.3">
      <c r="C84" s="3" t="s">
        <v>334</v>
      </c>
      <c r="D84" s="38">
        <v>159.9</v>
      </c>
      <c r="E84" s="38">
        <v>134.4</v>
      </c>
      <c r="F84" s="38">
        <v>20.6</v>
      </c>
      <c r="G84" s="38">
        <v>46.2</v>
      </c>
      <c r="H84" s="38">
        <v>175.1</v>
      </c>
      <c r="I84" s="38">
        <v>133.5</v>
      </c>
    </row>
    <row r="85" spans="2:9" ht="29.15" customHeight="1" x14ac:dyDescent="0.3">
      <c r="C85" s="3" t="s">
        <v>335</v>
      </c>
      <c r="D85" s="38">
        <v>66.7</v>
      </c>
      <c r="E85" s="38">
        <v>51.5</v>
      </c>
      <c r="F85" s="38">
        <v>13.9</v>
      </c>
      <c r="G85" s="38">
        <v>45.7</v>
      </c>
      <c r="H85" s="38">
        <v>52.9</v>
      </c>
      <c r="I85" s="38">
        <v>68.599999999999994</v>
      </c>
    </row>
    <row r="86" spans="2:9" ht="29.15" customHeight="1" x14ac:dyDescent="0.3">
      <c r="C86" s="3" t="s">
        <v>336</v>
      </c>
      <c r="D86" s="38">
        <v>74</v>
      </c>
      <c r="E86" s="38">
        <v>34.1</v>
      </c>
      <c r="F86" s="38">
        <v>57.5</v>
      </c>
      <c r="G86" s="38">
        <v>55</v>
      </c>
      <c r="H86" s="38">
        <v>89.9</v>
      </c>
      <c r="I86" s="38">
        <v>127.2</v>
      </c>
    </row>
    <row r="87" spans="2:9" ht="29.15" customHeight="1" x14ac:dyDescent="0.3">
      <c r="C87" s="3" t="s">
        <v>323</v>
      </c>
      <c r="D87" s="38">
        <v>37.4</v>
      </c>
      <c r="E87" s="38">
        <v>8.5</v>
      </c>
      <c r="F87" s="46"/>
      <c r="G87" s="46"/>
      <c r="H87" s="38">
        <v>107.3</v>
      </c>
      <c r="I87" s="38">
        <v>211.2</v>
      </c>
    </row>
    <row r="88" spans="2:9" ht="46.5" customHeight="1" x14ac:dyDescent="0.3">
      <c r="C88" s="34" t="s">
        <v>337</v>
      </c>
      <c r="D88" s="40">
        <f>IF(ISERROR((DP_TSML241+DP_TSML242)/(DP_TSML241+DP_TSML242+DP_TSML243+DP_TSML244+DP_TSML245)*100),0,(DP_TSML241+DP_TSML242)/(DP_TSML241+DP_TSML242+DP_TSML243+DP_TSML244+DP_TSML245)*100)</f>
        <v>65.070880780850572</v>
      </c>
      <c r="E88" s="40">
        <f>IF(ISERROR((DP_TSML248+DP_TSML249)/(DP_TSML248+DP_TSML249+DP_TSML250+DP_TSML251+DP_TSML252)*100),0,(DP_TSML248+DP_TSML249)/(DP_TSML248+DP_TSML249+DP_TSML250+DP_TSML251+DP_TSML252)*100)</f>
        <v>75.048202336395605</v>
      </c>
      <c r="F88" s="40">
        <f>IF(ISERROR((DP_TSML257+DP_TSML258)/(DP_TSML257+DP_TSML258+DP_TSML259+DP_TSML260+DP_TSML261)*100),0,(DP_TSML257+DP_TSML258)/(DP_TSML257+DP_TSML258+DP_TSML259+DP_TSML260+DP_TSML261)*100)</f>
        <v>36.682725395732959</v>
      </c>
      <c r="G88" s="40">
        <f>IF(ISERROR((DP_TSML266+DP_TSML267)/(DP_TSML266+DP_TSML267+DP_TSML268+DP_TSML269+DP_TSML270)*100),0,(DP_TSML266+DP_TSML267)/(DP_TSML266+DP_TSML267+DP_TSML268+DP_TSML269+DP_TSML270)*100)</f>
        <v>71.156489299037901</v>
      </c>
      <c r="H88" s="40">
        <f>IF(ISERROR((DP_TSML273+DP_TSML274)/(DP_TSML273+DP_TSML274+DP_TSML275+DP_TSML276+DP_TSML277)*100),0,(DP_TSML273+DP_TSML274)/(DP_TSML273+DP_TSML274+DP_TSML275+DP_TSML276+DP_TSML277)*100)</f>
        <v>59.201745379876805</v>
      </c>
      <c r="I88" s="40">
        <f>IF(ISERROR((DP_TSML280+DP_TSML281)/(DP_TSML280+DP_TSML281+DP_TSML282+DP_TSML283+DP_TSML284)*100),0,(DP_TSML280+DP_TSML281)/(DP_TSML280+DP_TSML281+DP_TSML282+DP_TSML283+DP_TSML284)*100)</f>
        <v>51.286982248520708</v>
      </c>
    </row>
    <row r="90" spans="2:9" ht="39.75" customHeight="1" x14ac:dyDescent="0.3">
      <c r="C90" s="106" t="s">
        <v>338</v>
      </c>
      <c r="D90" s="106"/>
      <c r="E90" s="106"/>
      <c r="F90" s="106"/>
      <c r="G90" s="106"/>
      <c r="H90" s="106"/>
      <c r="I90" s="106"/>
    </row>
  </sheetData>
  <mergeCells count="31">
    <mergeCell ref="C90:I90"/>
    <mergeCell ref="C49:E49"/>
    <mergeCell ref="B54:G54"/>
    <mergeCell ref="B56:F56"/>
    <mergeCell ref="C61:C62"/>
    <mergeCell ref="C74:I74"/>
    <mergeCell ref="C75:I75"/>
    <mergeCell ref="C77:C78"/>
    <mergeCell ref="C47:E47"/>
    <mergeCell ref="C33:E33"/>
    <mergeCell ref="C35:E35"/>
    <mergeCell ref="C38:E38"/>
    <mergeCell ref="G38:H39"/>
    <mergeCell ref="C39:E39"/>
    <mergeCell ref="C41:E41"/>
    <mergeCell ref="G41:H42"/>
    <mergeCell ref="C42:E42"/>
    <mergeCell ref="B45:E45"/>
    <mergeCell ref="C23:E23"/>
    <mergeCell ref="G23:H24"/>
    <mergeCell ref="C24:E24"/>
    <mergeCell ref="B27:E27"/>
    <mergeCell ref="B3:J3"/>
    <mergeCell ref="B4:E4"/>
    <mergeCell ref="B7:G7"/>
    <mergeCell ref="B9:E9"/>
    <mergeCell ref="C15:E15"/>
    <mergeCell ref="C17:E17"/>
    <mergeCell ref="C20:E20"/>
    <mergeCell ref="G20:H21"/>
    <mergeCell ref="C21:E21"/>
  </mergeCells>
  <dataValidations count="1">
    <dataValidation type="list" allowBlank="1" showInputMessage="1" showErrorMessage="1" sqref="F47" xr:uid="{00000000-0002-0000-0500-000000000000}">
      <formula1>LIST_RANGE_YesNo</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90"/>
  <sheetViews>
    <sheetView topLeftCell="B1" zoomScale="80" zoomScaleNormal="80" workbookViewId="0">
      <selection activeCell="M47" sqref="M47"/>
    </sheetView>
  </sheetViews>
  <sheetFormatPr defaultColWidth="9.26953125" defaultRowHeight="14" x14ac:dyDescent="0.3"/>
  <cols>
    <col min="1" max="1" width="9.26953125" style="29"/>
    <col min="2" max="2" width="11.54296875" style="44" customWidth="1"/>
    <col min="3" max="3" width="54.08984375" style="44" customWidth="1"/>
    <col min="4" max="9" width="18.54296875" style="44" customWidth="1"/>
    <col min="10" max="10" width="34" style="44" customWidth="1"/>
    <col min="11" max="16384" width="9.26953125" style="44"/>
  </cols>
  <sheetData>
    <row r="1" spans="2:10" s="29" customFormat="1" x14ac:dyDescent="0.3"/>
    <row r="2" spans="2:10" s="29" customFormat="1" ht="23" x14ac:dyDescent="0.3">
      <c r="B2" s="2"/>
      <c r="C2" s="2"/>
      <c r="D2" s="2"/>
      <c r="E2" s="2"/>
    </row>
    <row r="3" spans="2:10" s="29" customFormat="1" ht="23" x14ac:dyDescent="0.3">
      <c r="B3" s="101" t="s">
        <v>339</v>
      </c>
      <c r="C3" s="101"/>
      <c r="D3" s="101"/>
      <c r="E3" s="101"/>
      <c r="F3" s="101"/>
      <c r="G3" s="101"/>
      <c r="H3" s="101"/>
      <c r="I3" s="101"/>
      <c r="J3" s="101"/>
    </row>
    <row r="4" spans="2:10" s="29" customFormat="1" ht="15.75" customHeight="1" x14ac:dyDescent="0.3">
      <c r="B4" s="103"/>
      <c r="C4" s="103"/>
      <c r="D4" s="103"/>
      <c r="E4" s="103"/>
      <c r="F4" s="44"/>
    </row>
    <row r="5" spans="2:10" s="29" customFormat="1" ht="45" customHeight="1" x14ac:dyDescent="0.3">
      <c r="B5" s="75" t="s">
        <v>340</v>
      </c>
      <c r="C5" s="30"/>
      <c r="D5" s="30"/>
      <c r="E5" s="30"/>
      <c r="F5" s="30"/>
      <c r="G5" s="30"/>
      <c r="H5" s="30"/>
      <c r="I5" s="30"/>
      <c r="J5" s="30"/>
    </row>
    <row r="7" spans="2:10" ht="18" customHeight="1" x14ac:dyDescent="0.3">
      <c r="B7" s="104" t="s">
        <v>283</v>
      </c>
      <c r="C7" s="104"/>
      <c r="D7" s="104"/>
      <c r="E7" s="104"/>
      <c r="F7" s="104"/>
      <c r="G7" s="104"/>
      <c r="H7" s="43"/>
      <c r="I7" s="43"/>
      <c r="J7" s="43"/>
    </row>
    <row r="8" spans="2:10" x14ac:dyDescent="0.3">
      <c r="B8" s="29"/>
      <c r="C8" s="29"/>
      <c r="D8" s="29"/>
      <c r="E8" s="29"/>
      <c r="F8" s="29"/>
    </row>
    <row r="9" spans="2:10" x14ac:dyDescent="0.3">
      <c r="B9" s="125" t="s">
        <v>284</v>
      </c>
      <c r="C9" s="125"/>
      <c r="D9" s="125"/>
      <c r="E9" s="125"/>
      <c r="F9" s="51"/>
      <c r="G9" s="51"/>
      <c r="H9" s="51"/>
      <c r="I9" s="51"/>
      <c r="J9" s="51"/>
    </row>
    <row r="10" spans="2:10" ht="36" customHeight="1" x14ac:dyDescent="0.3">
      <c r="B10" s="31" t="s">
        <v>33</v>
      </c>
      <c r="C10" s="83" t="s">
        <v>285</v>
      </c>
      <c r="D10" s="83"/>
      <c r="E10" s="83"/>
      <c r="F10" s="83"/>
      <c r="G10" s="63"/>
      <c r="H10" s="63"/>
    </row>
    <row r="11" spans="2:10" ht="32.25" customHeight="1" x14ac:dyDescent="0.3">
      <c r="B11" s="31"/>
      <c r="C11" s="87" t="s">
        <v>228</v>
      </c>
      <c r="D11" s="42"/>
      <c r="E11" s="42"/>
      <c r="F11" s="42"/>
      <c r="G11" s="63"/>
      <c r="H11" s="63"/>
    </row>
    <row r="12" spans="2:10" ht="42.75" customHeight="1" x14ac:dyDescent="0.3">
      <c r="B12" s="31"/>
      <c r="C12" s="90" t="s">
        <v>229</v>
      </c>
      <c r="D12" s="54"/>
      <c r="E12" s="54"/>
      <c r="F12" s="54"/>
      <c r="G12" s="54"/>
      <c r="H12" s="54"/>
      <c r="I12" s="54"/>
    </row>
    <row r="13" spans="2:10" ht="14.5" thickBot="1" x14ac:dyDescent="0.35">
      <c r="B13" s="29"/>
      <c r="C13" s="29"/>
      <c r="D13" s="29"/>
      <c r="E13" s="29"/>
      <c r="F13" s="29"/>
    </row>
    <row r="14" spans="2:10" ht="130" customHeight="1" thickBot="1" x14ac:dyDescent="0.35">
      <c r="F14" s="45" t="s">
        <v>238</v>
      </c>
      <c r="G14" s="45" t="s">
        <v>286</v>
      </c>
      <c r="H14" s="45" t="s">
        <v>287</v>
      </c>
    </row>
    <row r="15" spans="2:10" ht="47.25" customHeight="1" thickBot="1" x14ac:dyDescent="0.35">
      <c r="B15" s="31" t="s">
        <v>288</v>
      </c>
      <c r="C15" s="95" t="s">
        <v>289</v>
      </c>
      <c r="D15" s="95"/>
      <c r="E15" s="95"/>
      <c r="F15" s="40">
        <f>IF(ISERROR((DP_TSML288/DP_TSML289)*1000),0,(DP_TSML288/DP_TSML289)*1000)</f>
        <v>0</v>
      </c>
      <c r="G15" s="37"/>
      <c r="H15" s="37"/>
    </row>
    <row r="16" spans="2:10" ht="233.5" customHeight="1" thickBot="1" x14ac:dyDescent="0.35">
      <c r="B16" s="31"/>
      <c r="C16" s="3"/>
      <c r="D16" s="3"/>
      <c r="E16" s="3"/>
      <c r="F16" s="45" t="s">
        <v>230</v>
      </c>
      <c r="G16" s="45" t="s">
        <v>290</v>
      </c>
      <c r="H16" s="45" t="s">
        <v>291</v>
      </c>
    </row>
    <row r="17" spans="2:14" ht="47.25" customHeight="1" x14ac:dyDescent="0.3">
      <c r="B17" s="31" t="s">
        <v>292</v>
      </c>
      <c r="C17" s="95" t="s">
        <v>191</v>
      </c>
      <c r="D17" s="95"/>
      <c r="E17" s="95"/>
      <c r="F17" s="40">
        <f>IF(ISERROR((DP_TSML291/DP_TSML292)*100),0,(DP_TSML291/DP_TSML292)*100)</f>
        <v>0</v>
      </c>
      <c r="G17" s="37"/>
      <c r="H17" s="37"/>
    </row>
    <row r="20" spans="2:14" ht="28.5" customHeight="1" x14ac:dyDescent="0.3">
      <c r="B20" s="31" t="s">
        <v>134</v>
      </c>
      <c r="C20" s="95" t="s">
        <v>293</v>
      </c>
      <c r="D20" s="95"/>
      <c r="E20" s="95"/>
      <c r="F20" s="88"/>
      <c r="G20" s="121" t="s">
        <v>271</v>
      </c>
      <c r="H20" s="120"/>
    </row>
    <row r="21" spans="2:14" ht="15" customHeight="1" x14ac:dyDescent="0.3">
      <c r="B21" s="31"/>
      <c r="C21" s="97" t="s">
        <v>294</v>
      </c>
      <c r="D21" s="97"/>
      <c r="E21" s="97"/>
      <c r="F21" s="89"/>
      <c r="G21" s="121"/>
      <c r="H21" s="120"/>
    </row>
    <row r="22" spans="2:14" x14ac:dyDescent="0.3">
      <c r="C22" s="50"/>
    </row>
    <row r="23" spans="2:14" ht="28.5" customHeight="1" x14ac:dyDescent="0.3">
      <c r="B23" s="31" t="s">
        <v>136</v>
      </c>
      <c r="C23" s="95" t="s">
        <v>295</v>
      </c>
      <c r="D23" s="95"/>
      <c r="E23" s="95"/>
      <c r="F23" s="88"/>
      <c r="G23" s="121" t="s">
        <v>271</v>
      </c>
      <c r="H23" s="120"/>
    </row>
    <row r="24" spans="2:14" ht="15" customHeight="1" x14ac:dyDescent="0.3">
      <c r="C24" s="97" t="s">
        <v>296</v>
      </c>
      <c r="D24" s="97"/>
      <c r="E24" s="97"/>
      <c r="F24" s="89"/>
      <c r="G24" s="121"/>
      <c r="H24" s="120"/>
    </row>
    <row r="27" spans="2:14" x14ac:dyDescent="0.3">
      <c r="B27" s="125" t="s">
        <v>297</v>
      </c>
      <c r="C27" s="125"/>
      <c r="D27" s="125"/>
      <c r="E27" s="125"/>
      <c r="F27" s="51"/>
      <c r="G27" s="51"/>
      <c r="H27" s="51"/>
      <c r="I27" s="51"/>
      <c r="J27" s="51"/>
    </row>
    <row r="28" spans="2:14" ht="36" customHeight="1" x14ac:dyDescent="0.3">
      <c r="B28" s="31" t="s">
        <v>45</v>
      </c>
      <c r="C28" s="83" t="s">
        <v>341</v>
      </c>
      <c r="D28" s="83"/>
      <c r="E28" s="83"/>
      <c r="F28" s="83"/>
      <c r="G28" s="63"/>
      <c r="H28" s="63"/>
    </row>
    <row r="29" spans="2:14" ht="32.25" customHeight="1" x14ac:dyDescent="0.3">
      <c r="B29" s="31"/>
      <c r="C29" s="87" t="s">
        <v>228</v>
      </c>
      <c r="D29" s="42"/>
      <c r="E29" s="42"/>
      <c r="F29" s="42"/>
      <c r="G29" s="64"/>
      <c r="H29" s="64"/>
    </row>
    <row r="30" spans="2:14" ht="42.75" customHeight="1" x14ac:dyDescent="0.3">
      <c r="B30" s="31"/>
      <c r="C30" s="90" t="s">
        <v>229</v>
      </c>
      <c r="D30" s="54"/>
      <c r="E30" s="54"/>
      <c r="F30" s="54"/>
      <c r="G30" s="54"/>
      <c r="H30" s="54"/>
      <c r="I30" s="54"/>
    </row>
    <row r="31" spans="2:14" ht="14.5" thickBot="1" x14ac:dyDescent="0.35">
      <c r="B31" s="29"/>
      <c r="C31" s="29"/>
      <c r="D31" s="29"/>
      <c r="E31" s="29"/>
      <c r="F31" s="29"/>
    </row>
    <row r="32" spans="2:14" ht="135" customHeight="1" thickBot="1" x14ac:dyDescent="0.35">
      <c r="F32" s="45" t="s">
        <v>238</v>
      </c>
      <c r="G32" s="45" t="s">
        <v>299</v>
      </c>
      <c r="H32" s="45" t="s">
        <v>287</v>
      </c>
      <c r="N32" s="42"/>
    </row>
    <row r="33" spans="2:10" ht="47.25" customHeight="1" thickBot="1" x14ac:dyDescent="0.35">
      <c r="B33" s="31" t="s">
        <v>288</v>
      </c>
      <c r="C33" s="95" t="s">
        <v>300</v>
      </c>
      <c r="D33" s="95"/>
      <c r="E33" s="95"/>
      <c r="F33" s="40">
        <f>IF(ISERROR((DP_TSML296/DP_TSML297)*1000),0,(DP_TSML296/DP_TSML297)*1000)</f>
        <v>0</v>
      </c>
      <c r="G33" s="37"/>
      <c r="H33" s="37"/>
    </row>
    <row r="34" spans="2:10" ht="246" customHeight="1" thickBot="1" x14ac:dyDescent="0.35">
      <c r="B34" s="31"/>
      <c r="C34" s="3"/>
      <c r="D34" s="3"/>
      <c r="E34" s="3"/>
      <c r="F34" s="45" t="s">
        <v>230</v>
      </c>
      <c r="G34" s="45" t="s">
        <v>301</v>
      </c>
      <c r="H34" s="45" t="s">
        <v>342</v>
      </c>
    </row>
    <row r="35" spans="2:10" ht="47.25" customHeight="1" x14ac:dyDescent="0.3">
      <c r="B35" s="31" t="s">
        <v>292</v>
      </c>
      <c r="C35" s="95" t="s">
        <v>193</v>
      </c>
      <c r="D35" s="95"/>
      <c r="E35" s="95"/>
      <c r="F35" s="40">
        <f>IF(ISERROR((DP_TSML299/DP_TSML300)*100),0,(DP_TSML299/DP_TSML300)*100)</f>
        <v>0</v>
      </c>
      <c r="G35" s="37"/>
      <c r="H35" s="37"/>
    </row>
    <row r="38" spans="2:10" ht="33" customHeight="1" x14ac:dyDescent="0.3">
      <c r="B38" s="31" t="s">
        <v>303</v>
      </c>
      <c r="C38" s="95" t="s">
        <v>304</v>
      </c>
      <c r="D38" s="95" t="s">
        <v>305</v>
      </c>
      <c r="E38" s="95" t="s">
        <v>271</v>
      </c>
      <c r="F38" s="88"/>
      <c r="G38" s="121" t="s">
        <v>271</v>
      </c>
      <c r="H38" s="120"/>
    </row>
    <row r="39" spans="2:10" x14ac:dyDescent="0.3">
      <c r="B39" s="31"/>
      <c r="C39" s="97" t="s">
        <v>294</v>
      </c>
      <c r="D39" s="97"/>
      <c r="E39" s="97"/>
      <c r="F39" s="89"/>
      <c r="G39" s="121"/>
      <c r="H39" s="120"/>
    </row>
    <row r="40" spans="2:10" x14ac:dyDescent="0.3">
      <c r="C40" s="50"/>
    </row>
    <row r="41" spans="2:10" ht="32.25" customHeight="1" x14ac:dyDescent="0.3">
      <c r="B41" s="31" t="s">
        <v>306</v>
      </c>
      <c r="C41" s="95" t="s">
        <v>307</v>
      </c>
      <c r="D41" s="95" t="s">
        <v>305</v>
      </c>
      <c r="E41" s="95" t="s">
        <v>271</v>
      </c>
      <c r="F41" s="88"/>
      <c r="G41" s="121" t="s">
        <v>271</v>
      </c>
      <c r="H41" s="120"/>
    </row>
    <row r="42" spans="2:10" x14ac:dyDescent="0.3">
      <c r="C42" s="97" t="s">
        <v>296</v>
      </c>
      <c r="D42" s="97"/>
      <c r="E42" s="97"/>
      <c r="F42" s="89"/>
      <c r="G42" s="121"/>
      <c r="H42" s="120"/>
    </row>
    <row r="43" spans="2:10" x14ac:dyDescent="0.3">
      <c r="C43" s="52"/>
      <c r="D43" s="52"/>
      <c r="E43" s="42"/>
    </row>
    <row r="45" spans="2:10" x14ac:dyDescent="0.3">
      <c r="B45" s="125" t="s">
        <v>308</v>
      </c>
      <c r="C45" s="125"/>
      <c r="D45" s="125"/>
      <c r="E45" s="125"/>
      <c r="F45" s="51"/>
      <c r="G45" s="51"/>
      <c r="H45" s="51"/>
      <c r="I45" s="51"/>
      <c r="J45" s="51"/>
    </row>
    <row r="47" spans="2:10" ht="57" customHeight="1" x14ac:dyDescent="0.3">
      <c r="B47" s="31" t="s">
        <v>253</v>
      </c>
      <c r="C47" s="95" t="s">
        <v>309</v>
      </c>
      <c r="D47" s="95"/>
      <c r="E47" s="95"/>
      <c r="F47" s="26"/>
    </row>
    <row r="48" spans="2:10" x14ac:dyDescent="0.3">
      <c r="C48" s="50"/>
    </row>
    <row r="49" spans="2:10" ht="15" customHeight="1" x14ac:dyDescent="0.3">
      <c r="B49" s="31" t="s">
        <v>256</v>
      </c>
      <c r="C49" s="95" t="s">
        <v>310</v>
      </c>
      <c r="D49" s="95"/>
      <c r="E49" s="95"/>
      <c r="F49" s="67"/>
      <c r="G49" s="84"/>
      <c r="H49" s="68"/>
    </row>
    <row r="50" spans="2:10" x14ac:dyDescent="0.3">
      <c r="C50" s="52"/>
      <c r="F50" s="69"/>
      <c r="G50" s="85"/>
      <c r="H50" s="70"/>
    </row>
    <row r="51" spans="2:10" x14ac:dyDescent="0.3">
      <c r="C51" s="52"/>
      <c r="F51" s="69"/>
      <c r="G51" s="85"/>
      <c r="H51" s="70"/>
    </row>
    <row r="52" spans="2:10" x14ac:dyDescent="0.3">
      <c r="C52" s="52"/>
      <c r="F52" s="71"/>
      <c r="G52" s="86"/>
      <c r="H52" s="72"/>
    </row>
    <row r="54" spans="2:10" ht="18" customHeight="1" x14ac:dyDescent="0.3">
      <c r="B54" s="104" t="s">
        <v>311</v>
      </c>
      <c r="C54" s="104"/>
      <c r="D54" s="104"/>
      <c r="E54" s="104"/>
      <c r="F54" s="104"/>
      <c r="G54" s="104"/>
      <c r="H54" s="43"/>
      <c r="I54" s="43"/>
      <c r="J54" s="43"/>
    </row>
    <row r="56" spans="2:10" x14ac:dyDescent="0.3">
      <c r="B56" s="95"/>
      <c r="C56" s="95"/>
      <c r="D56" s="95"/>
      <c r="E56" s="95"/>
      <c r="F56" s="95"/>
    </row>
    <row r="57" spans="2:10" ht="32.25" customHeight="1" x14ac:dyDescent="0.3">
      <c r="B57" s="31" t="s">
        <v>53</v>
      </c>
      <c r="C57" s="83" t="s">
        <v>343</v>
      </c>
      <c r="D57" s="83"/>
      <c r="E57" s="83"/>
      <c r="F57" s="83"/>
      <c r="G57" s="83"/>
      <c r="H57" s="83"/>
      <c r="I57" s="83"/>
    </row>
    <row r="58" spans="2:10" ht="32.25" customHeight="1" x14ac:dyDescent="0.3">
      <c r="B58" s="31"/>
      <c r="C58" s="87" t="s">
        <v>344</v>
      </c>
      <c r="D58" s="87"/>
      <c r="E58" s="87"/>
      <c r="F58" s="87"/>
      <c r="G58" s="87"/>
      <c r="H58" s="87"/>
      <c r="I58" s="87"/>
    </row>
    <row r="59" spans="2:10" ht="21.5" customHeight="1" x14ac:dyDescent="0.3">
      <c r="B59" s="31"/>
      <c r="C59" s="93" t="s">
        <v>314</v>
      </c>
      <c r="D59" s="54"/>
      <c r="E59" s="54"/>
      <c r="F59" s="54"/>
      <c r="G59" s="54"/>
      <c r="H59" s="54"/>
      <c r="I59" s="54"/>
    </row>
    <row r="60" spans="2:10" ht="14.5" thickBot="1" x14ac:dyDescent="0.35"/>
    <row r="61" spans="2:10" ht="14.5" thickBot="1" x14ac:dyDescent="0.35">
      <c r="C61" s="126"/>
      <c r="D61" s="45" t="s">
        <v>195</v>
      </c>
      <c r="E61" s="45" t="s">
        <v>197</v>
      </c>
      <c r="F61" s="45" t="s">
        <v>200</v>
      </c>
      <c r="G61" s="45" t="s">
        <v>202</v>
      </c>
      <c r="H61" s="45" t="s">
        <v>204</v>
      </c>
      <c r="I61" s="45" t="s">
        <v>206</v>
      </c>
    </row>
    <row r="62" spans="2:10" ht="156.65" customHeight="1" thickBot="1" x14ac:dyDescent="0.35">
      <c r="C62" s="126"/>
      <c r="D62" s="45" t="s">
        <v>315</v>
      </c>
      <c r="E62" s="45" t="s">
        <v>345</v>
      </c>
      <c r="F62" s="45" t="s">
        <v>345</v>
      </c>
      <c r="G62" s="45" t="s">
        <v>345</v>
      </c>
      <c r="H62" s="45" t="s">
        <v>319</v>
      </c>
      <c r="I62" s="45" t="s">
        <v>320</v>
      </c>
    </row>
    <row r="63" spans="2:10" ht="28" x14ac:dyDescent="0.3">
      <c r="B63" s="3"/>
      <c r="C63" s="3" t="s">
        <v>321</v>
      </c>
      <c r="D63" s="46"/>
      <c r="E63" s="46"/>
      <c r="F63" s="46"/>
      <c r="G63" s="46"/>
      <c r="H63" s="46"/>
      <c r="I63" s="46"/>
    </row>
    <row r="64" spans="2:10" ht="28" x14ac:dyDescent="0.3">
      <c r="B64" s="3"/>
      <c r="C64" s="3" t="s">
        <v>322</v>
      </c>
      <c r="D64" s="46"/>
      <c r="E64" s="46"/>
      <c r="F64" s="46"/>
      <c r="G64" s="46"/>
      <c r="H64" s="46"/>
      <c r="I64" s="46"/>
    </row>
    <row r="65" spans="2:10" x14ac:dyDescent="0.3">
      <c r="B65" s="3"/>
      <c r="C65" s="3"/>
      <c r="D65" s="3"/>
      <c r="E65" s="3"/>
      <c r="F65" s="3"/>
      <c r="G65" s="3"/>
      <c r="H65" s="3"/>
      <c r="I65" s="3"/>
    </row>
    <row r="66" spans="2:10" ht="29.15" customHeight="1" x14ac:dyDescent="0.3">
      <c r="B66" s="3"/>
      <c r="C66" s="3" t="s">
        <v>115</v>
      </c>
      <c r="D66" s="38"/>
      <c r="E66" s="46"/>
      <c r="F66" s="46"/>
      <c r="G66" s="46"/>
      <c r="H66" s="38"/>
      <c r="I66" s="38"/>
      <c r="J66" s="3"/>
    </row>
    <row r="67" spans="2:10" ht="29.15" customHeight="1" x14ac:dyDescent="0.3">
      <c r="C67" s="3" t="s">
        <v>116</v>
      </c>
      <c r="D67" s="38"/>
      <c r="E67" s="46"/>
      <c r="F67" s="46"/>
      <c r="G67" s="46"/>
      <c r="H67" s="38"/>
      <c r="I67" s="38"/>
      <c r="J67" s="3"/>
    </row>
    <row r="68" spans="2:10" ht="29.15" customHeight="1" x14ac:dyDescent="0.3">
      <c r="C68" s="3" t="s">
        <v>117</v>
      </c>
      <c r="D68" s="38"/>
      <c r="E68" s="46"/>
      <c r="F68" s="46"/>
      <c r="G68" s="46"/>
      <c r="H68" s="38"/>
      <c r="I68" s="38"/>
      <c r="J68" s="3"/>
    </row>
    <row r="69" spans="2:10" ht="29.15" customHeight="1" x14ac:dyDescent="0.3">
      <c r="C69" s="3" t="s">
        <v>118</v>
      </c>
      <c r="D69" s="38"/>
      <c r="E69" s="46"/>
      <c r="F69" s="46"/>
      <c r="G69" s="46"/>
      <c r="H69" s="38"/>
      <c r="I69" s="38"/>
      <c r="J69" s="3"/>
    </row>
    <row r="70" spans="2:10" ht="29.15" customHeight="1" x14ac:dyDescent="0.3">
      <c r="C70" s="3" t="s">
        <v>119</v>
      </c>
      <c r="D70" s="38"/>
      <c r="E70" s="46"/>
      <c r="F70" s="46"/>
      <c r="G70" s="46"/>
      <c r="H70" s="38"/>
      <c r="I70" s="38"/>
      <c r="J70" s="3"/>
    </row>
    <row r="71" spans="2:10" ht="29.15" customHeight="1" x14ac:dyDescent="0.3">
      <c r="C71" s="3" t="s">
        <v>323</v>
      </c>
      <c r="D71" s="46"/>
      <c r="E71" s="46"/>
      <c r="F71" s="46"/>
      <c r="G71" s="46"/>
      <c r="H71" s="38"/>
      <c r="I71" s="38"/>
      <c r="J71" s="3"/>
    </row>
    <row r="72" spans="2:10" ht="29.15" customHeight="1" x14ac:dyDescent="0.3">
      <c r="C72" s="34" t="s">
        <v>324</v>
      </c>
      <c r="D72" s="40">
        <f>IF(ISERROR((DP_TSML305+DP_TSML306)/(DP_TSML305+DP_TSML306+DP_TSML307+DP_TSML308+DP_TSML309)*100),0,(DP_TSML305+DP_TSML306)/(DP_TSML305+DP_TSML306+DP_TSML307+DP_TSML308+DP_TSML309)*100)</f>
        <v>0</v>
      </c>
      <c r="E72" s="46"/>
      <c r="F72" s="46"/>
      <c r="G72" s="46"/>
      <c r="H72" s="40">
        <f>IF(ISERROR((DP_TSML312+DP_TSML313)/(DP_TSML312+DP_TSML313+DP_TSML314+DP_TSML315+DP_TSML316)*100),0,(DP_TSML312+DP_TSML313)/(DP_TSML312+DP_TSML313+DP_TSML314+DP_TSML315+DP_TSML316)*100)</f>
        <v>0</v>
      </c>
      <c r="I72" s="40">
        <f>IF(ISERROR((DP_TSML319+DP_TSML320)/(DP_TSML319+DP_TSML320+DP_TSML321+DP_TSML322+DP_TSML323)*100),0,(DP_TSML319+DP_TSML320)/(DP_TSML319+DP_TSML320+DP_TSML321+DP_TSML322+DP_TSML323)*100)</f>
        <v>0</v>
      </c>
    </row>
    <row r="74" spans="2:10" ht="48.75" customHeight="1" x14ac:dyDescent="0.3">
      <c r="C74" s="106" t="s">
        <v>346</v>
      </c>
      <c r="D74" s="106"/>
      <c r="E74" s="106"/>
      <c r="F74" s="106"/>
      <c r="G74" s="106"/>
      <c r="H74" s="106"/>
      <c r="I74" s="106"/>
    </row>
    <row r="75" spans="2:10" ht="42.75" customHeight="1" x14ac:dyDescent="0.3">
      <c r="B75" s="31"/>
      <c r="C75" s="110" t="s">
        <v>314</v>
      </c>
      <c r="D75" s="110"/>
      <c r="E75" s="110"/>
      <c r="F75" s="110"/>
      <c r="G75" s="110"/>
      <c r="H75" s="110"/>
      <c r="I75" s="110"/>
    </row>
    <row r="76" spans="2:10" ht="14.5" thickBot="1" x14ac:dyDescent="0.35"/>
    <row r="77" spans="2:10" ht="14.5" thickBot="1" x14ac:dyDescent="0.35">
      <c r="C77" s="126"/>
      <c r="D77" s="45" t="s">
        <v>208</v>
      </c>
      <c r="E77" s="45" t="s">
        <v>210</v>
      </c>
      <c r="F77" s="45" t="s">
        <v>212</v>
      </c>
      <c r="G77" s="45" t="s">
        <v>214</v>
      </c>
      <c r="H77" s="45" t="s">
        <v>216</v>
      </c>
      <c r="I77" s="45" t="s">
        <v>218</v>
      </c>
    </row>
    <row r="78" spans="2:10" ht="129" customHeight="1" thickBot="1" x14ac:dyDescent="0.35">
      <c r="C78" s="126"/>
      <c r="D78" s="45" t="s">
        <v>326</v>
      </c>
      <c r="E78" s="45" t="s">
        <v>327</v>
      </c>
      <c r="F78" s="45" t="s">
        <v>328</v>
      </c>
      <c r="G78" s="45" t="s">
        <v>329</v>
      </c>
      <c r="H78" s="45" t="s">
        <v>330</v>
      </c>
      <c r="I78" s="45" t="s">
        <v>331</v>
      </c>
    </row>
    <row r="79" spans="2:10" ht="28" x14ac:dyDescent="0.3">
      <c r="B79" s="3"/>
      <c r="C79" s="3" t="s">
        <v>321</v>
      </c>
      <c r="D79" s="46"/>
      <c r="E79" s="46"/>
      <c r="F79" s="38"/>
      <c r="G79" s="38"/>
      <c r="H79" s="46"/>
      <c r="I79" s="46"/>
    </row>
    <row r="80" spans="2:10" ht="28" x14ac:dyDescent="0.3">
      <c r="B80" s="3"/>
      <c r="C80" s="3" t="s">
        <v>322</v>
      </c>
      <c r="D80" s="46"/>
      <c r="E80" s="46"/>
      <c r="F80" s="38"/>
      <c r="G80" s="38"/>
      <c r="H80" s="46"/>
      <c r="I80" s="46"/>
    </row>
    <row r="81" spans="2:10" x14ac:dyDescent="0.3">
      <c r="B81" s="3"/>
      <c r="C81" s="3"/>
      <c r="D81" s="3"/>
      <c r="E81" s="3"/>
      <c r="F81" s="3"/>
      <c r="G81" s="3"/>
      <c r="H81" s="3"/>
      <c r="I81" s="3"/>
    </row>
    <row r="82" spans="2:10" ht="29.15" customHeight="1" x14ac:dyDescent="0.3">
      <c r="B82" s="3"/>
      <c r="C82" s="3" t="s">
        <v>332</v>
      </c>
      <c r="D82" s="38"/>
      <c r="E82" s="38"/>
      <c r="F82" s="38"/>
      <c r="G82" s="38"/>
      <c r="H82" s="38"/>
      <c r="I82" s="38"/>
      <c r="J82" s="3"/>
    </row>
    <row r="83" spans="2:10" ht="29.15" customHeight="1" x14ac:dyDescent="0.3">
      <c r="C83" s="3" t="s">
        <v>333</v>
      </c>
      <c r="D83" s="38"/>
      <c r="E83" s="38"/>
      <c r="F83" s="38"/>
      <c r="G83" s="38"/>
      <c r="H83" s="38"/>
      <c r="I83" s="38"/>
      <c r="J83" s="3"/>
    </row>
    <row r="84" spans="2:10" ht="29.15" customHeight="1" x14ac:dyDescent="0.3">
      <c r="C84" s="3" t="s">
        <v>334</v>
      </c>
      <c r="D84" s="38"/>
      <c r="E84" s="38"/>
      <c r="F84" s="38"/>
      <c r="G84" s="38"/>
      <c r="H84" s="38"/>
      <c r="I84" s="38"/>
      <c r="J84" s="3"/>
    </row>
    <row r="85" spans="2:10" ht="29.15" customHeight="1" x14ac:dyDescent="0.3">
      <c r="C85" s="3" t="s">
        <v>335</v>
      </c>
      <c r="D85" s="38"/>
      <c r="E85" s="38"/>
      <c r="F85" s="38"/>
      <c r="G85" s="38"/>
      <c r="H85" s="38"/>
      <c r="I85" s="38"/>
      <c r="J85" s="3"/>
    </row>
    <row r="86" spans="2:10" ht="29.15" customHeight="1" x14ac:dyDescent="0.3">
      <c r="C86" s="3" t="s">
        <v>336</v>
      </c>
      <c r="D86" s="38"/>
      <c r="E86" s="38"/>
      <c r="F86" s="38"/>
      <c r="G86" s="38"/>
      <c r="H86" s="38"/>
      <c r="I86" s="38"/>
      <c r="J86" s="3"/>
    </row>
    <row r="87" spans="2:10" ht="29.15" customHeight="1" x14ac:dyDescent="0.3">
      <c r="C87" s="3" t="s">
        <v>323</v>
      </c>
      <c r="D87" s="38"/>
      <c r="E87" s="38"/>
      <c r="F87" s="46"/>
      <c r="G87" s="46"/>
      <c r="H87" s="38"/>
      <c r="I87" s="38"/>
      <c r="J87" s="3"/>
    </row>
    <row r="88" spans="2:10" ht="43.5" customHeight="1" x14ac:dyDescent="0.3">
      <c r="C88" s="34" t="s">
        <v>337</v>
      </c>
      <c r="D88" s="40">
        <f>IF(ISERROR((DP_TSML326+DP_TSML327)/(DP_TSML326+DP_TSML327+DP_TSML328+DP_TSML329+DP_TSML330)*100),0,(DP_TSML326+DP_TSML327)/(DP_TSML326+DP_TSML327+DP_TSML328+DP_TSML329+DP_TSML330)*100)</f>
        <v>0</v>
      </c>
      <c r="E88" s="40">
        <f>IF(ISERROR((DP_TSML333+DP_TSML334)/(DP_TSML333+DP_TSML334+DP_TSML335+DP_TSML336+DP_TSML337)*100),0,(DP_TSML333+DP_TSML334)/(DP_TSML333+DP_TSML334+DP_TSML335+DP_TSML336+DP_TSML337)*100)</f>
        <v>0</v>
      </c>
      <c r="F88" s="40">
        <f>IF(ISERROR((DP_TSML342+DP_TSML343)/(DP_TSML342+DP_TSML343+DP_TSML344+DP_TSML345+DP_TSML346)*100),0,(DP_TSML342+DP_TSML343)/(DP_TSML342+DP_TSML343+DP_TSML344+DP_TSML345+DP_TSML346)*100)</f>
        <v>0</v>
      </c>
      <c r="G88" s="40">
        <f>IF(ISERROR((DP_TSML351+DP_TSML352)/(DP_TSML351+DP_TSML352+DP_TSML353+DP_TSML354+DP_TSML355)*100),0,(DP_TSML351+DP_TSML352)/(DP_TSML351+DP_TSML352+DP_TSML353+DP_TSML354+DP_TSML355)*100)</f>
        <v>0</v>
      </c>
      <c r="H88" s="40">
        <f>IF(ISERROR((DP_TSML358+DP_TSML359)/(DP_TSML358+DP_TSML359+DP_TSML360+DP_TSML361+DP_TSML362)*100),0,(DP_TSML358+DP_TSML359)/(DP_TSML358+DP_TSML359+DP_TSML360+DP_TSML361+DP_TSML362)*100)</f>
        <v>0</v>
      </c>
      <c r="I88" s="40">
        <f>IF(ISERROR((DP_TSML365+DP_TSML366)/(DP_TSML365+DP_TSML366+DP_TSML367+DP_TSML368+DP_TSML369)*100),0,(DP_TSML365+DP_TSML366)/(DP_TSML365+DP_TSML366+DP_TSML367+DP_TSML368+DP_TSML369)*100)</f>
        <v>0</v>
      </c>
    </row>
    <row r="90" spans="2:10" ht="40.5" customHeight="1" x14ac:dyDescent="0.3">
      <c r="C90" s="106" t="s">
        <v>338</v>
      </c>
      <c r="D90" s="106"/>
      <c r="E90" s="106"/>
      <c r="F90" s="106"/>
      <c r="G90" s="106"/>
      <c r="H90" s="106"/>
      <c r="I90" s="106"/>
    </row>
  </sheetData>
  <mergeCells count="31">
    <mergeCell ref="C90:I90"/>
    <mergeCell ref="C49:E49"/>
    <mergeCell ref="B54:G54"/>
    <mergeCell ref="B56:F56"/>
    <mergeCell ref="C61:C62"/>
    <mergeCell ref="C74:I74"/>
    <mergeCell ref="C75:I75"/>
    <mergeCell ref="C77:C78"/>
    <mergeCell ref="C47:E47"/>
    <mergeCell ref="C33:E33"/>
    <mergeCell ref="C35:E35"/>
    <mergeCell ref="C38:E38"/>
    <mergeCell ref="G38:H39"/>
    <mergeCell ref="C39:E39"/>
    <mergeCell ref="C41:E41"/>
    <mergeCell ref="G41:H42"/>
    <mergeCell ref="C42:E42"/>
    <mergeCell ref="B45:E45"/>
    <mergeCell ref="C23:E23"/>
    <mergeCell ref="G23:H24"/>
    <mergeCell ref="C24:E24"/>
    <mergeCell ref="B27:E27"/>
    <mergeCell ref="B3:J3"/>
    <mergeCell ref="B4:E4"/>
    <mergeCell ref="B7:G7"/>
    <mergeCell ref="B9:E9"/>
    <mergeCell ref="C15:E15"/>
    <mergeCell ref="C17:E17"/>
    <mergeCell ref="C20:E20"/>
    <mergeCell ref="G20:H21"/>
    <mergeCell ref="C21:E21"/>
  </mergeCells>
  <dataValidations count="1">
    <dataValidation type="list" allowBlank="1" showInputMessage="1" showErrorMessage="1" sqref="F47" xr:uid="{00000000-0002-0000-0600-000000000000}">
      <formula1>LIST_RANGE_YesNo</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92"/>
  <sheetViews>
    <sheetView tabSelected="1" topLeftCell="C1" zoomScale="80" zoomScaleNormal="80" workbookViewId="0">
      <selection activeCell="I40" sqref="I40"/>
    </sheetView>
  </sheetViews>
  <sheetFormatPr defaultColWidth="9.26953125" defaultRowHeight="14" x14ac:dyDescent="0.3"/>
  <cols>
    <col min="1" max="1" width="9.26953125" style="29"/>
    <col min="2" max="2" width="11.54296875" style="44" customWidth="1"/>
    <col min="3" max="3" width="45" style="44" customWidth="1"/>
    <col min="4" max="9" width="18.54296875" style="44" customWidth="1"/>
    <col min="10" max="10" width="34" style="44" customWidth="1"/>
    <col min="11" max="16384" width="9.26953125" style="44"/>
  </cols>
  <sheetData>
    <row r="1" spans="2:10" s="29" customFormat="1" x14ac:dyDescent="0.3"/>
    <row r="2" spans="2:10" s="29" customFormat="1" ht="23" x14ac:dyDescent="0.3">
      <c r="B2" s="2"/>
      <c r="C2" s="2"/>
      <c r="D2" s="2"/>
      <c r="E2" s="2"/>
    </row>
    <row r="3" spans="2:10" s="29" customFormat="1" ht="23" x14ac:dyDescent="0.3">
      <c r="B3" s="101" t="s">
        <v>347</v>
      </c>
      <c r="C3" s="101"/>
      <c r="D3" s="101"/>
      <c r="E3" s="101"/>
      <c r="F3" s="101"/>
      <c r="G3" s="101"/>
      <c r="H3" s="101"/>
      <c r="I3" s="101"/>
      <c r="J3" s="101"/>
    </row>
    <row r="4" spans="2:10" s="29" customFormat="1" ht="15.75" customHeight="1" x14ac:dyDescent="0.3">
      <c r="B4" s="103"/>
      <c r="C4" s="103"/>
      <c r="D4" s="103"/>
      <c r="E4" s="103"/>
      <c r="F4" s="44"/>
    </row>
    <row r="5" spans="2:10" s="29" customFormat="1" ht="45" customHeight="1" x14ac:dyDescent="0.3">
      <c r="B5" s="94" t="s">
        <v>348</v>
      </c>
      <c r="C5" s="30"/>
      <c r="D5" s="30"/>
      <c r="E5" s="30"/>
      <c r="F5" s="30"/>
      <c r="G5" s="30"/>
      <c r="H5" s="30"/>
      <c r="I5" s="30"/>
      <c r="J5" s="30"/>
    </row>
    <row r="7" spans="2:10" ht="18" customHeight="1" x14ac:dyDescent="0.3">
      <c r="B7" s="104" t="s">
        <v>283</v>
      </c>
      <c r="C7" s="104"/>
      <c r="D7" s="104"/>
      <c r="E7" s="104"/>
      <c r="F7" s="104"/>
      <c r="G7" s="104"/>
      <c r="H7" s="43"/>
      <c r="I7" s="43"/>
      <c r="J7" s="43"/>
    </row>
    <row r="8" spans="2:10" x14ac:dyDescent="0.3">
      <c r="B8" s="29"/>
      <c r="C8" s="29"/>
      <c r="D8" s="29"/>
      <c r="E8" s="29"/>
      <c r="F8" s="29"/>
    </row>
    <row r="9" spans="2:10" x14ac:dyDescent="0.3">
      <c r="B9" s="125" t="s">
        <v>284</v>
      </c>
      <c r="C9" s="125"/>
      <c r="D9" s="125"/>
      <c r="E9" s="125"/>
      <c r="F9" s="51"/>
      <c r="G9" s="51"/>
      <c r="H9" s="51"/>
      <c r="I9" s="51"/>
      <c r="J9" s="51"/>
    </row>
    <row r="10" spans="2:10" ht="36" customHeight="1" x14ac:dyDescent="0.3">
      <c r="B10" s="31" t="s">
        <v>33</v>
      </c>
      <c r="C10" s="83" t="s">
        <v>285</v>
      </c>
      <c r="D10" s="83"/>
      <c r="E10" s="83"/>
      <c r="F10" s="83"/>
      <c r="G10" s="63"/>
      <c r="H10" s="63"/>
    </row>
    <row r="11" spans="2:10" ht="32.25" customHeight="1" x14ac:dyDescent="0.3">
      <c r="B11" s="31"/>
      <c r="C11" s="87" t="s">
        <v>228</v>
      </c>
      <c r="D11" s="42"/>
      <c r="E11" s="42"/>
      <c r="F11" s="42"/>
      <c r="G11" s="63"/>
      <c r="H11" s="63"/>
    </row>
    <row r="12" spans="2:10" ht="42.75" customHeight="1" x14ac:dyDescent="0.3">
      <c r="B12" s="31"/>
      <c r="C12" s="92" t="s">
        <v>229</v>
      </c>
      <c r="D12" s="54"/>
      <c r="E12" s="54"/>
      <c r="F12" s="54"/>
      <c r="G12" s="54"/>
      <c r="H12" s="54"/>
      <c r="I12" s="54"/>
    </row>
    <row r="13" spans="2:10" ht="14.5" thickBot="1" x14ac:dyDescent="0.35">
      <c r="B13" s="29"/>
      <c r="C13" s="29"/>
      <c r="D13" s="29"/>
      <c r="E13" s="29"/>
      <c r="F13" s="29"/>
    </row>
    <row r="14" spans="2:10" ht="130" customHeight="1" thickBot="1" x14ac:dyDescent="0.35">
      <c r="F14" s="45" t="s">
        <v>238</v>
      </c>
      <c r="G14" s="45" t="s">
        <v>286</v>
      </c>
      <c r="H14" s="45" t="s">
        <v>287</v>
      </c>
    </row>
    <row r="15" spans="2:10" ht="47.25" customHeight="1" thickBot="1" x14ac:dyDescent="0.35">
      <c r="B15" s="31" t="s">
        <v>288</v>
      </c>
      <c r="C15" s="95" t="s">
        <v>289</v>
      </c>
      <c r="D15" s="95"/>
      <c r="E15" s="95"/>
      <c r="F15" s="40">
        <f>IF(ISERROR((DP_TSML373/DP_TSML374)*1000),0,(DP_TSML373/DP_TSML374)*1000)</f>
        <v>0</v>
      </c>
      <c r="G15" s="37"/>
      <c r="H15" s="37"/>
    </row>
    <row r="16" spans="2:10" ht="233.15" customHeight="1" thickBot="1" x14ac:dyDescent="0.35">
      <c r="B16" s="31"/>
      <c r="C16" s="3"/>
      <c r="D16" s="3"/>
      <c r="E16" s="3"/>
      <c r="F16" s="45" t="s">
        <v>230</v>
      </c>
      <c r="G16" s="45" t="s">
        <v>290</v>
      </c>
      <c r="H16" s="45" t="s">
        <v>291</v>
      </c>
    </row>
    <row r="17" spans="2:14" ht="47.25" customHeight="1" x14ac:dyDescent="0.3">
      <c r="B17" s="31" t="s">
        <v>292</v>
      </c>
      <c r="C17" s="95" t="s">
        <v>191</v>
      </c>
      <c r="D17" s="95"/>
      <c r="E17" s="95"/>
      <c r="F17" s="40">
        <f>IF(ISERROR((DP_TSML376/DP_TSML377)*100),0,(DP_TSML376/DP_TSML377)*100)</f>
        <v>0</v>
      </c>
      <c r="G17" s="37"/>
      <c r="H17" s="37"/>
    </row>
    <row r="20" spans="2:14" ht="28.5" customHeight="1" x14ac:dyDescent="0.3">
      <c r="B20" s="31" t="s">
        <v>134</v>
      </c>
      <c r="C20" s="95" t="s">
        <v>293</v>
      </c>
      <c r="D20" s="95"/>
      <c r="E20" s="95"/>
      <c r="F20" s="88"/>
      <c r="G20" s="121" t="s">
        <v>271</v>
      </c>
      <c r="H20" s="120"/>
    </row>
    <row r="21" spans="2:14" ht="15" customHeight="1" x14ac:dyDescent="0.3">
      <c r="B21" s="31"/>
      <c r="C21" s="97" t="s">
        <v>294</v>
      </c>
      <c r="D21" s="97"/>
      <c r="E21" s="97"/>
      <c r="F21" s="89"/>
      <c r="G21" s="121"/>
      <c r="H21" s="120"/>
    </row>
    <row r="22" spans="2:14" x14ac:dyDescent="0.3">
      <c r="C22" s="50"/>
    </row>
    <row r="23" spans="2:14" ht="28.5" customHeight="1" x14ac:dyDescent="0.3">
      <c r="B23" s="31" t="s">
        <v>136</v>
      </c>
      <c r="C23" s="95" t="s">
        <v>295</v>
      </c>
      <c r="D23" s="95"/>
      <c r="E23" s="95"/>
      <c r="F23" s="88"/>
      <c r="G23" s="121" t="s">
        <v>271</v>
      </c>
      <c r="H23" s="120"/>
    </row>
    <row r="24" spans="2:14" ht="15" customHeight="1" x14ac:dyDescent="0.3">
      <c r="C24" s="97" t="s">
        <v>296</v>
      </c>
      <c r="D24" s="97"/>
      <c r="E24" s="97"/>
      <c r="F24" s="89"/>
      <c r="G24" s="121"/>
      <c r="H24" s="120"/>
    </row>
    <row r="27" spans="2:14" x14ac:dyDescent="0.3">
      <c r="B27" s="125" t="s">
        <v>297</v>
      </c>
      <c r="C27" s="125"/>
      <c r="D27" s="125"/>
      <c r="E27" s="125"/>
      <c r="F27" s="51"/>
      <c r="G27" s="51"/>
      <c r="H27" s="51"/>
      <c r="I27" s="51"/>
      <c r="J27" s="51"/>
    </row>
    <row r="28" spans="2:14" ht="36" customHeight="1" x14ac:dyDescent="0.3">
      <c r="B28" s="31" t="s">
        <v>45</v>
      </c>
      <c r="C28" s="83" t="s">
        <v>341</v>
      </c>
      <c r="D28" s="83"/>
      <c r="E28" s="83"/>
      <c r="F28" s="83"/>
      <c r="G28" s="63"/>
      <c r="H28" s="63"/>
    </row>
    <row r="29" spans="2:14" ht="32.25" customHeight="1" x14ac:dyDescent="0.3">
      <c r="B29" s="31"/>
      <c r="C29" s="87" t="s">
        <v>228</v>
      </c>
      <c r="D29" s="42"/>
      <c r="E29" s="42"/>
      <c r="F29" s="42"/>
      <c r="G29" s="63"/>
      <c r="H29" s="63"/>
    </row>
    <row r="30" spans="2:14" ht="42.75" customHeight="1" x14ac:dyDescent="0.3">
      <c r="B30" s="31"/>
      <c r="C30" s="92" t="s">
        <v>229</v>
      </c>
      <c r="D30" s="54"/>
      <c r="E30" s="54"/>
      <c r="F30" s="54"/>
      <c r="G30" s="54"/>
      <c r="H30" s="54"/>
      <c r="I30" s="54"/>
    </row>
    <row r="31" spans="2:14" ht="14.5" thickBot="1" x14ac:dyDescent="0.35">
      <c r="B31" s="29"/>
      <c r="C31" s="29"/>
      <c r="D31" s="29"/>
      <c r="E31" s="29"/>
      <c r="F31" s="29"/>
    </row>
    <row r="32" spans="2:14" ht="127.5" customHeight="1" thickBot="1" x14ac:dyDescent="0.35">
      <c r="F32" s="45" t="s">
        <v>238</v>
      </c>
      <c r="G32" s="45" t="s">
        <v>299</v>
      </c>
      <c r="H32" s="45" t="s">
        <v>287</v>
      </c>
      <c r="N32" s="42"/>
    </row>
    <row r="33" spans="2:10" ht="47.25" customHeight="1" thickBot="1" x14ac:dyDescent="0.35">
      <c r="B33" s="31" t="s">
        <v>288</v>
      </c>
      <c r="C33" s="95" t="s">
        <v>300</v>
      </c>
      <c r="D33" s="95"/>
      <c r="E33" s="95"/>
      <c r="F33" s="40">
        <f>IF(ISERROR((DP_TSML381/DP_TSML382)*1000),0,(DP_TSML381/DP_TSML382)*1000)</f>
        <v>0</v>
      </c>
      <c r="G33" s="37"/>
      <c r="H33" s="37"/>
    </row>
    <row r="34" spans="2:10" ht="242.15" customHeight="1" thickBot="1" x14ac:dyDescent="0.35">
      <c r="B34" s="31"/>
      <c r="C34" s="3"/>
      <c r="D34" s="3"/>
      <c r="E34" s="3"/>
      <c r="F34" s="45" t="s">
        <v>230</v>
      </c>
      <c r="G34" s="45" t="s">
        <v>301</v>
      </c>
      <c r="H34" s="45" t="s">
        <v>342</v>
      </c>
    </row>
    <row r="35" spans="2:10" ht="47.25" customHeight="1" x14ac:dyDescent="0.3">
      <c r="B35" s="31" t="s">
        <v>292</v>
      </c>
      <c r="C35" s="95" t="s">
        <v>193</v>
      </c>
      <c r="D35" s="95"/>
      <c r="E35" s="95"/>
      <c r="F35" s="40">
        <f>IF(ISERROR((DP_TSML384/DP_TSML385)*100),0,(DP_TSML384/DP_TSML385)*100)</f>
        <v>0</v>
      </c>
      <c r="G35" s="37"/>
      <c r="H35" s="37"/>
    </row>
    <row r="38" spans="2:10" ht="33" customHeight="1" x14ac:dyDescent="0.3">
      <c r="B38" s="31" t="s">
        <v>303</v>
      </c>
      <c r="C38" s="95" t="s">
        <v>304</v>
      </c>
      <c r="D38" s="95" t="s">
        <v>305</v>
      </c>
      <c r="E38" s="95" t="s">
        <v>271</v>
      </c>
      <c r="F38" s="88"/>
      <c r="G38" s="121" t="s">
        <v>271</v>
      </c>
      <c r="H38" s="120"/>
    </row>
    <row r="39" spans="2:10" x14ac:dyDescent="0.3">
      <c r="B39" s="31"/>
      <c r="C39" s="97" t="s">
        <v>294</v>
      </c>
      <c r="D39" s="97"/>
      <c r="E39" s="97"/>
      <c r="F39" s="89"/>
      <c r="G39" s="121"/>
      <c r="H39" s="120"/>
    </row>
    <row r="40" spans="2:10" x14ac:dyDescent="0.3">
      <c r="C40" s="50"/>
    </row>
    <row r="41" spans="2:10" ht="32.25" customHeight="1" x14ac:dyDescent="0.3">
      <c r="B41" s="31" t="s">
        <v>306</v>
      </c>
      <c r="C41" s="95" t="s">
        <v>307</v>
      </c>
      <c r="D41" s="95" t="s">
        <v>305</v>
      </c>
      <c r="E41" s="95" t="s">
        <v>271</v>
      </c>
      <c r="F41" s="88"/>
      <c r="G41" s="121" t="s">
        <v>271</v>
      </c>
      <c r="H41" s="120"/>
    </row>
    <row r="42" spans="2:10" x14ac:dyDescent="0.3">
      <c r="C42" s="97" t="s">
        <v>296</v>
      </c>
      <c r="D42" s="97"/>
      <c r="E42" s="97"/>
      <c r="F42" s="89"/>
      <c r="G42" s="121"/>
      <c r="H42" s="120"/>
    </row>
    <row r="43" spans="2:10" x14ac:dyDescent="0.3">
      <c r="C43" s="52"/>
      <c r="D43" s="52"/>
      <c r="E43" s="42"/>
    </row>
    <row r="45" spans="2:10" x14ac:dyDescent="0.3">
      <c r="B45" s="125" t="s">
        <v>308</v>
      </c>
      <c r="C45" s="125"/>
      <c r="D45" s="125"/>
      <c r="E45" s="125"/>
      <c r="F45" s="51"/>
      <c r="G45" s="51"/>
      <c r="H45" s="51"/>
      <c r="I45" s="51"/>
      <c r="J45" s="51"/>
    </row>
    <row r="47" spans="2:10" ht="57" customHeight="1" x14ac:dyDescent="0.3">
      <c r="B47" s="31" t="s">
        <v>253</v>
      </c>
      <c r="C47" s="95" t="s">
        <v>309</v>
      </c>
      <c r="D47" s="95"/>
      <c r="E47" s="95"/>
      <c r="F47" s="26"/>
    </row>
    <row r="48" spans="2:10" x14ac:dyDescent="0.3">
      <c r="C48" s="50"/>
    </row>
    <row r="49" spans="2:10" ht="15" customHeight="1" x14ac:dyDescent="0.3">
      <c r="B49" s="31" t="s">
        <v>256</v>
      </c>
      <c r="C49" s="95" t="s">
        <v>310</v>
      </c>
      <c r="D49" s="95"/>
      <c r="E49" s="95"/>
      <c r="F49" s="67"/>
      <c r="G49" s="84"/>
      <c r="H49" s="68"/>
    </row>
    <row r="50" spans="2:10" x14ac:dyDescent="0.3">
      <c r="C50" s="52"/>
      <c r="F50" s="69"/>
      <c r="G50" s="85"/>
      <c r="H50" s="70"/>
    </row>
    <row r="51" spans="2:10" x14ac:dyDescent="0.3">
      <c r="C51" s="52"/>
      <c r="F51" s="69"/>
      <c r="G51" s="85"/>
      <c r="H51" s="70"/>
    </row>
    <row r="52" spans="2:10" x14ac:dyDescent="0.3">
      <c r="C52" s="52"/>
      <c r="F52" s="71"/>
      <c r="G52" s="86"/>
      <c r="H52" s="72"/>
    </row>
    <row r="54" spans="2:10" ht="18" customHeight="1" x14ac:dyDescent="0.3">
      <c r="B54" s="104" t="s">
        <v>311</v>
      </c>
      <c r="C54" s="104"/>
      <c r="D54" s="104"/>
      <c r="E54" s="104"/>
      <c r="F54" s="104"/>
      <c r="G54" s="104"/>
      <c r="H54" s="43"/>
      <c r="I54" s="43"/>
      <c r="J54" s="43"/>
    </row>
    <row r="56" spans="2:10" x14ac:dyDescent="0.3">
      <c r="B56" s="95"/>
      <c r="C56" s="95"/>
      <c r="D56" s="95"/>
      <c r="E56" s="95"/>
      <c r="F56" s="95"/>
    </row>
    <row r="57" spans="2:10" ht="32.25" customHeight="1" x14ac:dyDescent="0.3">
      <c r="B57" s="31" t="s">
        <v>53</v>
      </c>
      <c r="C57" s="83" t="s">
        <v>312</v>
      </c>
      <c r="D57" s="83"/>
      <c r="E57" s="83"/>
      <c r="F57" s="83"/>
      <c r="G57" s="83"/>
      <c r="H57" s="83"/>
      <c r="I57" s="83"/>
    </row>
    <row r="58" spans="2:10" ht="32.25" customHeight="1" x14ac:dyDescent="0.3">
      <c r="B58" s="31"/>
      <c r="C58" s="91" t="s">
        <v>349</v>
      </c>
      <c r="D58" s="91"/>
      <c r="E58" s="91"/>
      <c r="F58" s="91"/>
      <c r="G58" s="91"/>
      <c r="H58" s="91"/>
      <c r="I58" s="91"/>
    </row>
    <row r="59" spans="2:10" ht="32.25" customHeight="1" x14ac:dyDescent="0.3">
      <c r="B59" s="31"/>
      <c r="C59" s="87" t="s">
        <v>350</v>
      </c>
      <c r="D59" s="42"/>
      <c r="E59" s="42"/>
      <c r="F59" s="42"/>
      <c r="G59" s="42"/>
      <c r="H59" s="42"/>
      <c r="I59" s="42"/>
    </row>
    <row r="60" spans="2:10" ht="21.5" customHeight="1" x14ac:dyDescent="0.3">
      <c r="B60" s="31"/>
      <c r="C60" s="93" t="s">
        <v>314</v>
      </c>
      <c r="D60" s="79"/>
      <c r="E60" s="79"/>
      <c r="F60" s="79"/>
      <c r="G60" s="79"/>
      <c r="H60" s="79"/>
      <c r="I60" s="79"/>
    </row>
    <row r="61" spans="2:10" ht="15.75" customHeight="1" x14ac:dyDescent="0.3">
      <c r="B61" s="31"/>
      <c r="C61" s="54"/>
      <c r="D61" s="54"/>
      <c r="E61" s="54"/>
      <c r="F61" s="54"/>
      <c r="G61" s="54"/>
      <c r="H61" s="54"/>
      <c r="I61" s="54"/>
    </row>
    <row r="62" spans="2:10" ht="14.5" thickBot="1" x14ac:dyDescent="0.35">
      <c r="E62" s="54" t="s">
        <v>351</v>
      </c>
      <c r="F62" s="54" t="s">
        <v>351</v>
      </c>
      <c r="G62" s="54" t="s">
        <v>351</v>
      </c>
    </row>
    <row r="63" spans="2:10" ht="14.5" thickBot="1" x14ac:dyDescent="0.35">
      <c r="C63" s="126"/>
      <c r="D63" s="45" t="s">
        <v>195</v>
      </c>
      <c r="E63" s="45" t="s">
        <v>197</v>
      </c>
      <c r="F63" s="45" t="s">
        <v>200</v>
      </c>
      <c r="G63" s="45" t="s">
        <v>202</v>
      </c>
      <c r="H63" s="45" t="s">
        <v>204</v>
      </c>
      <c r="I63" s="45" t="s">
        <v>206</v>
      </c>
    </row>
    <row r="64" spans="2:10" ht="166" customHeight="1" thickBot="1" x14ac:dyDescent="0.35">
      <c r="C64" s="126"/>
      <c r="D64" s="45" t="s">
        <v>315</v>
      </c>
      <c r="E64" s="45" t="s">
        <v>316</v>
      </c>
      <c r="F64" s="45" t="s">
        <v>317</v>
      </c>
      <c r="G64" s="45" t="s">
        <v>318</v>
      </c>
      <c r="H64" s="45" t="s">
        <v>319</v>
      </c>
      <c r="I64" s="45" t="s">
        <v>320</v>
      </c>
    </row>
    <row r="65" spans="2:10" ht="42" x14ac:dyDescent="0.3">
      <c r="B65" s="3"/>
      <c r="C65" s="3" t="s">
        <v>321</v>
      </c>
      <c r="D65" s="46"/>
      <c r="E65" s="38"/>
      <c r="F65" s="38"/>
      <c r="G65" s="46"/>
      <c r="H65" s="46"/>
      <c r="I65" s="46"/>
    </row>
    <row r="66" spans="2:10" ht="42" x14ac:dyDescent="0.3">
      <c r="B66" s="3"/>
      <c r="C66" s="3" t="s">
        <v>322</v>
      </c>
      <c r="D66" s="46"/>
      <c r="E66" s="38"/>
      <c r="F66" s="38"/>
      <c r="G66" s="46"/>
      <c r="H66" s="46"/>
      <c r="I66" s="46"/>
    </row>
    <row r="67" spans="2:10" x14ac:dyDescent="0.3">
      <c r="B67" s="3"/>
      <c r="C67" s="3"/>
      <c r="D67" s="3"/>
      <c r="E67" s="3"/>
      <c r="F67" s="3"/>
      <c r="G67" s="3"/>
      <c r="H67" s="3"/>
      <c r="I67" s="3"/>
    </row>
    <row r="68" spans="2:10" ht="29.15" customHeight="1" x14ac:dyDescent="0.3">
      <c r="B68" s="3"/>
      <c r="C68" s="3" t="s">
        <v>115</v>
      </c>
      <c r="D68" s="38"/>
      <c r="E68" s="38"/>
      <c r="F68" s="38"/>
      <c r="G68" s="38"/>
      <c r="H68" s="38"/>
      <c r="I68" s="38"/>
      <c r="J68" s="3"/>
    </row>
    <row r="69" spans="2:10" ht="29.15" customHeight="1" x14ac:dyDescent="0.3">
      <c r="C69" s="3" t="s">
        <v>116</v>
      </c>
      <c r="D69" s="38"/>
      <c r="E69" s="38"/>
      <c r="F69" s="38"/>
      <c r="G69" s="38"/>
      <c r="H69" s="38"/>
      <c r="I69" s="38"/>
      <c r="J69" s="3"/>
    </row>
    <row r="70" spans="2:10" ht="29.15" customHeight="1" x14ac:dyDescent="0.3">
      <c r="C70" s="3" t="s">
        <v>117</v>
      </c>
      <c r="D70" s="38"/>
      <c r="E70" s="38"/>
      <c r="F70" s="38"/>
      <c r="G70" s="38"/>
      <c r="H70" s="38"/>
      <c r="I70" s="38"/>
      <c r="J70" s="3"/>
    </row>
    <row r="71" spans="2:10" ht="29.15" customHeight="1" x14ac:dyDescent="0.3">
      <c r="C71" s="3" t="s">
        <v>118</v>
      </c>
      <c r="D71" s="38"/>
      <c r="E71" s="38"/>
      <c r="F71" s="38"/>
      <c r="G71" s="38"/>
      <c r="H71" s="38"/>
      <c r="I71" s="38"/>
      <c r="J71" s="3"/>
    </row>
    <row r="72" spans="2:10" ht="29.15" customHeight="1" x14ac:dyDescent="0.3">
      <c r="C72" s="3" t="s">
        <v>119</v>
      </c>
      <c r="D72" s="38"/>
      <c r="E72" s="38"/>
      <c r="F72" s="38"/>
      <c r="G72" s="38"/>
      <c r="H72" s="38"/>
      <c r="I72" s="38"/>
      <c r="J72" s="3"/>
    </row>
    <row r="73" spans="2:10" ht="29.15" customHeight="1" x14ac:dyDescent="0.3">
      <c r="C73" s="3" t="s">
        <v>323</v>
      </c>
      <c r="D73" s="46"/>
      <c r="E73" s="46"/>
      <c r="F73" s="46"/>
      <c r="G73" s="46"/>
      <c r="H73" s="38"/>
      <c r="I73" s="38"/>
      <c r="J73" s="3"/>
    </row>
    <row r="74" spans="2:10" ht="29.15" customHeight="1" x14ac:dyDescent="0.3">
      <c r="C74" s="34" t="s">
        <v>324</v>
      </c>
      <c r="D74" s="40">
        <f>IF(ISERROR((DP_TSML390+DP_TSML391)/(DP_TSML390+DP_TSML391+DP_TSML392+DP_TSML393+DP_TSML394)*100),0,(DP_TSML390+DP_TSML391)/(DP_TSML390+DP_TSML391+DP_TSML392+DP_TSML393+DP_TSML394)*100)</f>
        <v>0</v>
      </c>
      <c r="E74" s="40">
        <f>IF(ISERROR((DP_TSML399+DP_TSML400)/(DP_TSML399+DP_TSML400+DP_TSML401+DP_TSML402+DP_TSML403)*100),0,(DP_TSML399+DP_TSML400)/(DP_TSML399+DP_TSML400+DP_TSML401+DP_TSML402+DP_TSML403)*100)</f>
        <v>0</v>
      </c>
      <c r="F74" s="40">
        <f>IF(ISERROR((DP_TSML408+DP_TSML409)/(DP_TSML408+DP_TSML409+DP_TSML410+DP_TSML411+DP_TSML412)*100),0,(DP_TSML408+DP_TSML409)/(DP_TSML408+DP_TSML409+DP_TSML410+DP_TSML411+DP_TSML412)*100)</f>
        <v>0</v>
      </c>
      <c r="G74" s="40">
        <f>IF(ISERROR((DP_TSML415+DP_TSML416)/(DP_TSML415+DP_TSML416+DP_TSML417+DP_TSML418+DP_TSML419)*100),0,(DP_TSML415+DP_TSML416)/(DP_TSML415+DP_TSML416+DP_TSML417+DP_TSML418+DP_TSML419)*100)</f>
        <v>0</v>
      </c>
      <c r="H74" s="40">
        <f>IF(ISERROR((DP_TSML422+DP_TSML423)/(DP_TSML422+DP_TSML423+DP_TSML424+DP_TSML425+DP_TSML426)*100),0,(DP_TSML422+DP_TSML423)/(DP_TSML422+DP_TSML423+DP_TSML424+DP_TSML425+DP_TSML426)*100)</f>
        <v>0</v>
      </c>
      <c r="I74" s="40">
        <f>IF(ISERROR((DP_TSML429+DP_TSML430)/(DP_TSML429+DP_TSML430+DP_TSML431+DP_TSML432+DP_TSML433)*100),0,(DP_TSML429+DP_TSML430)/(DP_TSML429+DP_TSML430+DP_TSML431+DP_TSML432+DP_TSML433)*100)</f>
        <v>0</v>
      </c>
    </row>
    <row r="76" spans="2:10" ht="44.25" customHeight="1" x14ac:dyDescent="0.3">
      <c r="C76" s="106" t="s">
        <v>325</v>
      </c>
      <c r="D76" s="106"/>
      <c r="E76" s="106"/>
      <c r="F76" s="106"/>
      <c r="G76" s="106"/>
      <c r="H76" s="106"/>
      <c r="I76" s="106"/>
    </row>
    <row r="77" spans="2:10" ht="42.75" customHeight="1" x14ac:dyDescent="0.3">
      <c r="B77" s="31"/>
      <c r="C77" s="110" t="s">
        <v>314</v>
      </c>
      <c r="D77" s="110"/>
      <c r="E77" s="110"/>
      <c r="F77" s="110"/>
      <c r="G77" s="110"/>
      <c r="H77" s="110"/>
      <c r="I77" s="110"/>
    </row>
    <row r="78" spans="2:10" ht="14.5" thickBot="1" x14ac:dyDescent="0.35"/>
    <row r="79" spans="2:10" ht="14.5" thickBot="1" x14ac:dyDescent="0.35">
      <c r="C79" s="126"/>
      <c r="D79" s="45" t="s">
        <v>208</v>
      </c>
      <c r="E79" s="45" t="s">
        <v>210</v>
      </c>
      <c r="F79" s="45" t="s">
        <v>212</v>
      </c>
      <c r="G79" s="45" t="s">
        <v>214</v>
      </c>
      <c r="H79" s="45" t="s">
        <v>216</v>
      </c>
      <c r="I79" s="45" t="s">
        <v>218</v>
      </c>
    </row>
    <row r="80" spans="2:10" ht="158.25" customHeight="1" thickBot="1" x14ac:dyDescent="0.35">
      <c r="C80" s="126"/>
      <c r="D80" s="45" t="s">
        <v>326</v>
      </c>
      <c r="E80" s="45" t="s">
        <v>327</v>
      </c>
      <c r="F80" s="45" t="s">
        <v>328</v>
      </c>
      <c r="G80" s="45" t="s">
        <v>329</v>
      </c>
      <c r="H80" s="45" t="s">
        <v>330</v>
      </c>
      <c r="I80" s="45" t="s">
        <v>331</v>
      </c>
    </row>
    <row r="81" spans="2:10" ht="42" x14ac:dyDescent="0.3">
      <c r="B81" s="3"/>
      <c r="C81" s="3" t="s">
        <v>321</v>
      </c>
      <c r="D81" s="46"/>
      <c r="E81" s="46"/>
      <c r="F81" s="38"/>
      <c r="G81" s="38"/>
      <c r="H81" s="46"/>
      <c r="I81" s="46"/>
    </row>
    <row r="82" spans="2:10" ht="42" x14ac:dyDescent="0.3">
      <c r="B82" s="3"/>
      <c r="C82" s="3" t="s">
        <v>322</v>
      </c>
      <c r="D82" s="46"/>
      <c r="E82" s="46"/>
      <c r="F82" s="38"/>
      <c r="G82" s="38"/>
      <c r="H82" s="46"/>
      <c r="I82" s="46"/>
    </row>
    <row r="83" spans="2:10" x14ac:dyDescent="0.3">
      <c r="B83" s="3"/>
      <c r="C83" s="3"/>
      <c r="D83" s="3"/>
      <c r="E83" s="3"/>
      <c r="F83" s="3"/>
      <c r="G83" s="3"/>
      <c r="H83" s="3"/>
      <c r="I83" s="3"/>
    </row>
    <row r="84" spans="2:10" ht="29.15" customHeight="1" x14ac:dyDescent="0.3">
      <c r="B84" s="3"/>
      <c r="C84" s="3" t="s">
        <v>332</v>
      </c>
      <c r="D84" s="38"/>
      <c r="E84" s="38"/>
      <c r="F84" s="38"/>
      <c r="G84" s="38"/>
      <c r="H84" s="38"/>
      <c r="I84" s="38"/>
      <c r="J84" s="3"/>
    </row>
    <row r="85" spans="2:10" ht="29.15" customHeight="1" x14ac:dyDescent="0.3">
      <c r="C85" s="3" t="s">
        <v>333</v>
      </c>
      <c r="D85" s="38"/>
      <c r="E85" s="38"/>
      <c r="F85" s="38"/>
      <c r="G85" s="38"/>
      <c r="H85" s="38"/>
      <c r="I85" s="38"/>
      <c r="J85" s="3"/>
    </row>
    <row r="86" spans="2:10" ht="29.15" customHeight="1" x14ac:dyDescent="0.3">
      <c r="C86" s="3" t="s">
        <v>334</v>
      </c>
      <c r="D86" s="38"/>
      <c r="E86" s="38"/>
      <c r="F86" s="38"/>
      <c r="G86" s="38"/>
      <c r="H86" s="38"/>
      <c r="I86" s="38"/>
      <c r="J86" s="3"/>
    </row>
    <row r="87" spans="2:10" ht="29.15" customHeight="1" x14ac:dyDescent="0.3">
      <c r="C87" s="3" t="s">
        <v>335</v>
      </c>
      <c r="D87" s="38"/>
      <c r="E87" s="38"/>
      <c r="F87" s="38"/>
      <c r="G87" s="38"/>
      <c r="H87" s="38"/>
      <c r="I87" s="38"/>
      <c r="J87" s="3"/>
    </row>
    <row r="88" spans="2:10" ht="29.15" customHeight="1" x14ac:dyDescent="0.3">
      <c r="C88" s="3" t="s">
        <v>336</v>
      </c>
      <c r="D88" s="38"/>
      <c r="E88" s="38"/>
      <c r="F88" s="38"/>
      <c r="G88" s="38"/>
      <c r="H88" s="38"/>
      <c r="I88" s="38"/>
      <c r="J88" s="3"/>
    </row>
    <row r="89" spans="2:10" ht="29.15" customHeight="1" x14ac:dyDescent="0.3">
      <c r="C89" s="3" t="s">
        <v>323</v>
      </c>
      <c r="D89" s="38"/>
      <c r="E89" s="38"/>
      <c r="F89" s="46"/>
      <c r="G89" s="46"/>
      <c r="H89" s="38"/>
      <c r="I89" s="38"/>
      <c r="J89" s="3"/>
    </row>
    <row r="90" spans="2:10" ht="50.25" customHeight="1" x14ac:dyDescent="0.3">
      <c r="C90" s="34" t="s">
        <v>337</v>
      </c>
      <c r="D90" s="40">
        <f>IF(ISERROR((DP_TSML436+DP_TSML437)/(DP_TSML436+DP_TSML437+DP_TSML438+DP_TSML439+DP_TSML440)*100),0,(DP_TSML436+DP_TSML437)/(DP_TSML436+DP_TSML437+DP_TSML438+DP_TSML439+DP_TSML440)*100)</f>
        <v>0</v>
      </c>
      <c r="E90" s="40">
        <f>IF(ISERROR((DP_TSML443+DP_TSML444)/(DP_TSML443+DP_TSML444+DP_TSML445+DP_TSML446+DP_TSML447)*100),0,(DP_TSML443+DP_TSML444)/(DP_TSML443+DP_TSML444+DP_TSML445+DP_TSML446+DP_TSML447)*100)</f>
        <v>0</v>
      </c>
      <c r="F90" s="40">
        <f>IF(ISERROR((DP_TSML452+DP_TSML453)/(DP_TSML452+DP_TSML453+DP_TSML454+DP_TSML455+DP_TSML456)*100),0,(DP_TSML452+DP_TSML453)/(DP_TSML452+DP_TSML453+DP_TSML454+DP_TSML455+DP_TSML456)*100)</f>
        <v>0</v>
      </c>
      <c r="G90" s="40">
        <f>IF(ISERROR((DP_TSML461+DP_TSML462)/(DP_TSML461+DP_TSML462+DP_TSML463+DP_TSML464+DP_TSML465)*100),0,(DP_TSML461+DP_TSML462)/(DP_TSML461+DP_TSML462+DP_TSML463+DP_TSML464+DP_TSML465)*100)</f>
        <v>0</v>
      </c>
      <c r="H90" s="40">
        <f>IF(ISERROR((DP_TSML468+DP_TSML469)/(DP_TSML468+DP_TSML469+DP_TSML470+DP_TSML471+DP_TSML472)*100),0,(DP_TSML468+DP_TSML469)/(DP_TSML468+DP_TSML469+DP_TSML470+DP_TSML471+DP_TSML472)*100)</f>
        <v>0</v>
      </c>
      <c r="I90" s="40">
        <f>IF(ISERROR((DP_TSML475+DP_TSML476)/(DP_TSML475+DP_TSML476+DP_TSML477+DP_TSML478+DP_TSML479)*100),0,(DP_TSML475+DP_TSML476)/(DP_TSML475+DP_TSML476+DP_TSML477+DP_TSML478+DP_TSML479)*100)</f>
        <v>0</v>
      </c>
    </row>
    <row r="92" spans="2:10" ht="43.5" customHeight="1" x14ac:dyDescent="0.3">
      <c r="C92" s="106" t="s">
        <v>338</v>
      </c>
      <c r="D92" s="106"/>
      <c r="E92" s="106"/>
      <c r="F92" s="106"/>
      <c r="G92" s="106"/>
      <c r="H92" s="106"/>
      <c r="I92" s="106"/>
    </row>
  </sheetData>
  <mergeCells count="31">
    <mergeCell ref="C92:I92"/>
    <mergeCell ref="C63:C64"/>
    <mergeCell ref="C76:I76"/>
    <mergeCell ref="C77:I77"/>
    <mergeCell ref="C79:C80"/>
    <mergeCell ref="C49:E49"/>
    <mergeCell ref="B54:G54"/>
    <mergeCell ref="B56:F56"/>
    <mergeCell ref="C33:E33"/>
    <mergeCell ref="C35:E35"/>
    <mergeCell ref="C38:E38"/>
    <mergeCell ref="G38:H39"/>
    <mergeCell ref="C39:E39"/>
    <mergeCell ref="C41:E41"/>
    <mergeCell ref="G41:H42"/>
    <mergeCell ref="C42:E42"/>
    <mergeCell ref="B45:E45"/>
    <mergeCell ref="C47:E47"/>
    <mergeCell ref="C23:E23"/>
    <mergeCell ref="G23:H24"/>
    <mergeCell ref="C24:E24"/>
    <mergeCell ref="B27:E27"/>
    <mergeCell ref="B3:J3"/>
    <mergeCell ref="B4:E4"/>
    <mergeCell ref="B7:G7"/>
    <mergeCell ref="B9:E9"/>
    <mergeCell ref="C15:E15"/>
    <mergeCell ref="C17:E17"/>
    <mergeCell ref="C20:E20"/>
    <mergeCell ref="G20:H21"/>
    <mergeCell ref="C21:E21"/>
  </mergeCells>
  <dataValidations count="1">
    <dataValidation type="list" allowBlank="1" showInputMessage="1" showErrorMessage="1" sqref="F47" xr:uid="{00000000-0002-0000-0700-000000000000}">
      <formula1>LIST_RANGE_YesNo</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493"/>
  <sheetViews>
    <sheetView workbookViewId="0">
      <selection activeCell="C13" sqref="C13"/>
    </sheetView>
  </sheetViews>
  <sheetFormatPr defaultColWidth="9.1796875" defaultRowHeight="14.5" x14ac:dyDescent="0.35"/>
  <cols>
    <col min="1" max="1" width="5" style="1" customWidth="1"/>
    <col min="2" max="2" width="17.26953125" style="1" customWidth="1"/>
    <col min="3" max="3" width="26.81640625" style="1" customWidth="1"/>
    <col min="4" max="4" width="36.54296875" style="1" customWidth="1"/>
    <col min="5" max="5" width="12.453125" style="1" customWidth="1"/>
    <col min="6" max="6" width="9" style="1" customWidth="1"/>
    <col min="7" max="7" width="12.1796875" style="1" customWidth="1"/>
    <col min="8" max="8" width="75.26953125" style="1" customWidth="1"/>
    <col min="9" max="9" width="9.1796875" style="1"/>
    <col min="10" max="10" width="10.54296875" style="1" customWidth="1"/>
    <col min="11" max="11" width="9.1796875" style="1" customWidth="1"/>
    <col min="12" max="12" width="9" style="1" customWidth="1"/>
    <col min="13" max="13" width="9.1796875" style="1"/>
    <col min="14" max="15" width="10.1796875" style="1" customWidth="1"/>
    <col min="16" max="16384" width="9.1796875" style="1"/>
  </cols>
  <sheetData>
    <row r="1" spans="1:14" ht="33" customHeight="1" x14ac:dyDescent="0.35">
      <c r="A1" s="96" t="s">
        <v>352</v>
      </c>
      <c r="B1" s="96"/>
      <c r="C1" s="96"/>
      <c r="D1" s="96"/>
    </row>
    <row r="2" spans="1:14" ht="39.25" customHeight="1" x14ac:dyDescent="0.35">
      <c r="A2" s="95" t="s">
        <v>353</v>
      </c>
      <c r="B2" s="95"/>
      <c r="C2" s="95"/>
      <c r="D2" s="95"/>
    </row>
    <row r="3" spans="1:14" ht="37.5" customHeight="1" x14ac:dyDescent="0.35">
      <c r="A3" s="95" t="s">
        <v>354</v>
      </c>
      <c r="B3" s="95"/>
      <c r="C3" s="95"/>
      <c r="D3" s="95"/>
    </row>
    <row r="5" spans="1:14" ht="28" x14ac:dyDescent="0.35">
      <c r="B5" s="55" t="s">
        <v>355</v>
      </c>
      <c r="C5" s="55" t="s">
        <v>356</v>
      </c>
      <c r="D5" s="55" t="s">
        <v>9</v>
      </c>
      <c r="E5" s="55" t="s">
        <v>357</v>
      </c>
      <c r="F5" s="55" t="s">
        <v>358</v>
      </c>
      <c r="G5" s="55" t="s">
        <v>359</v>
      </c>
      <c r="H5" s="55" t="s">
        <v>360</v>
      </c>
    </row>
    <row r="6" spans="1:14" ht="58" x14ac:dyDescent="0.35">
      <c r="B6" s="56" t="s">
        <v>361</v>
      </c>
      <c r="C6" s="56" t="s">
        <v>362</v>
      </c>
      <c r="D6" s="56" t="s">
        <v>363</v>
      </c>
      <c r="E6" s="56"/>
      <c r="F6" s="56" t="s">
        <v>364</v>
      </c>
      <c r="G6" s="56"/>
      <c r="H6" s="57" t="b">
        <f>OR(AND('[1]Sect 1a - Background'!DP_TSML032="No",ISBLANK('[1]Sect 1a - Background'!DP_TSML033)=TRUE,ISBLANK('[1]Sect 1a - Background'!DP_TSML034)=TRUE,ISBLANK('[1]Sect 1a - Background'!DP_TSML035)=TRUE,ISBLANK('[1]Sect 1a - Background'!DP_TSML036)=TRUE),AND('[1]Sect 1a - Background'!DP_TSML032="Yes",ISBLANK('[1]Sect 1a - Background'!DP_TSML033)=FALSE))</f>
        <v>1</v>
      </c>
    </row>
    <row r="7" spans="1:14" ht="58" x14ac:dyDescent="0.35">
      <c r="B7" s="56" t="s">
        <v>365</v>
      </c>
      <c r="C7" s="56" t="s">
        <v>366</v>
      </c>
      <c r="D7" s="56" t="s">
        <v>367</v>
      </c>
      <c r="E7" s="56"/>
      <c r="F7" s="56" t="s">
        <v>364</v>
      </c>
      <c r="G7" s="56"/>
      <c r="H7" s="57" t="b">
        <f>OR(AND('[1]Sect 1a - Background'!DP_TSML032="Yes",'[1]Sect 1a - Background'!DP_TSML037+'[1]Sect 1a - Background'!DP_TSML038+'[1]Sect 1a - Background'!DP_TSML039+'[1]Sect 1a - Background'!DP_TSML040+'[1]Sect 1a - Background'!DP_TSML041&gt;0),AND('[1]Sect 1a - Background'!DP_TSML032="No",'[1]Sect 1a - Background'!DP_TSML037+'[1]Sect 1a - Background'!DP_TSML038+'[1]Sect 1a - Background'!DP_TSML039+'[1]Sect 1a - Background'!DP_TSML040+'[1]Sect 1a - Background'!DP_TSML041=0))</f>
        <v>1</v>
      </c>
    </row>
    <row r="8" spans="1:14" ht="43.5" x14ac:dyDescent="0.35">
      <c r="B8" s="56" t="s">
        <v>368</v>
      </c>
      <c r="C8" s="56" t="s">
        <v>369</v>
      </c>
      <c r="D8" s="56" t="s">
        <v>370</v>
      </c>
      <c r="E8" s="56"/>
      <c r="F8" s="56" t="s">
        <v>364</v>
      </c>
      <c r="G8" s="56"/>
      <c r="H8" s="57" t="b">
        <f>OR(AND(ISBLANK('[1]Sect 1b - Background'!DP_TSML047)=TRUE,ISBLANK('[1]Sect 1b - Background'!DP_TSML052)=TRUE,ISBLANK('[1]Sect 1b - Background'!DP_TSML053)=TRUE),AND(ISBLANK('[1]Sect 1b - Background'!DP_TSML047)=FALSE,'[1]Sect 1b - Background'!DP_TSML052="No",ISBLANK('[1]Sect 1b - Background'!DP_TSML053)=TRUE),AND(ISBLANK('[1]Sect 1b - Background'!DP_TSML047)=FALSE,'[1]Sect 1b - Background'!DP_TSML052="Yes",ISBLANK('[1]Sect 1b - Background'!DP_TSML053)=FALSE))</f>
        <v>1</v>
      </c>
    </row>
    <row r="9" spans="1:14" ht="43.5" x14ac:dyDescent="0.35">
      <c r="B9" s="56" t="s">
        <v>371</v>
      </c>
      <c r="C9" s="56" t="s">
        <v>372</v>
      </c>
      <c r="D9" s="56" t="s">
        <v>373</v>
      </c>
      <c r="E9" s="56"/>
      <c r="F9" s="56" t="s">
        <v>364</v>
      </c>
      <c r="G9" s="56"/>
      <c r="H9" s="57" t="b">
        <f>OR(AND(ISBLANK('[1]Sect 1b - Background'!DP_TSML047)=TRUE,ISBLANK('[1]Sect 1b - Background'!DP_TSML054)=TRUE,ISBLANK('[1]Sect 1b - Background'!DP_TSML055)=TRUE),AND(ISBLANK('[1]Sect 1b - Background'!DP_TSML047)=FALSE,'[1]Sect 1b - Background'!DP_TSML054="No",ISBLANK('[1]Sect 1b - Background'!DP_TSML055)=TRUE),AND(ISBLANK('[1]Sect 1b - Background'!DP_TSML047)=FALSE,'[1]Sect 1b - Background'!DP_TSML054="Yes",ISBLANK('[1]Sect 1b - Background'!DP_TSML055)=FALSE))</f>
        <v>1</v>
      </c>
    </row>
    <row r="10" spans="1:14" ht="58" x14ac:dyDescent="0.35">
      <c r="B10" s="56" t="s">
        <v>374</v>
      </c>
      <c r="C10" s="56" t="s">
        <v>375</v>
      </c>
      <c r="D10" s="56" t="s">
        <v>376</v>
      </c>
      <c r="E10" s="56"/>
      <c r="F10" s="56" t="s">
        <v>364</v>
      </c>
      <c r="G10" s="56"/>
      <c r="H10" s="57" t="b">
        <f>OR(AND(ISBLANK('[1]Sect 1b - Background'!DP_TSML047)=TRUE,ISBLANK('[1]Sect 1b - Background'!DP_TSML056)=TRUE,ISBLANK('[1]Sect 1b - Background'!DP_TSML057)=TRUE),AND(ISBLANK('[1]Sect 1b - Background'!DP_TSML047)=FALSE,'[1]Sect 1b - Background'!DP_TSML056="Yes",ISBLANK('[1]Sect 1b - Background'!DP_TSML057)=TRUE),AND(ISBLANK('[1]Sect 1b - Background'!DP_TSML047)=FALSE,'[1]Sect 1b - Background'!DP_TSML056="No",ISBLANK('[1]Sect 1b - Background'!DP_TSML057)=FALSE))</f>
        <v>1</v>
      </c>
    </row>
    <row r="11" spans="1:14" ht="43.5" x14ac:dyDescent="0.35">
      <c r="B11" s="56" t="s">
        <v>377</v>
      </c>
      <c r="C11" s="56" t="s">
        <v>378</v>
      </c>
      <c r="D11" s="56" t="s">
        <v>379</v>
      </c>
      <c r="E11" s="56"/>
      <c r="F11" s="56" t="s">
        <v>364</v>
      </c>
      <c r="G11" s="56"/>
      <c r="H11" s="57" t="b">
        <f>OR(AND('[1]Sect 1b - Background'!DP_TSML066&gt;0,ISBLANK('[1]Sect 1b - Background'!DP_TSML068)=FALSE),AND('[1]Sect 1b - Background'!DP_TSML066=0,ISBLANK('[1]Sect 1b - Background'!DP_TSML068)=TRUE))</f>
        <v>1</v>
      </c>
    </row>
    <row r="12" spans="1:14" ht="58" x14ac:dyDescent="0.35">
      <c r="B12" s="56" t="s">
        <v>380</v>
      </c>
      <c r="C12" s="56" t="s">
        <v>381</v>
      </c>
      <c r="D12" s="56" t="s">
        <v>382</v>
      </c>
      <c r="E12" s="56"/>
      <c r="F12" s="56" t="s">
        <v>364</v>
      </c>
      <c r="G12" s="56"/>
      <c r="H12" s="57" t="b">
        <f>OR(AND(ISBLANK('[1]Sect 1b - Background'!DP_TSML047)=TRUE,ISBLANK('[1]Sect 1b - Background'!DP_TSML075)=TRUE),AND(ISBLANK('[1]Sect 1b - Background'!DP_TSML047)=FALSE,'[1]Sect 1b - Background'!DP_TSML075="No",ISBLANK('[1]Sect 1b - Background'!DP_TSML076)=TRUE,ISBLANK('[1]Sect 1b - Background'!DP_TSML077)=TRUE,ISBLANK('[1]Sect 1b - Background'!DP_TSML078)=TRUE,ISBLANK('[1]Sect 1b - Background'!DP_TSML079)=TRUE),AND(ISBLANK('[1]Sect 1b - Background'!DP_TSML047)=FALSE,'[1]Sect 1b - Background'!DP_TSML075="Yes",ISBLANK('[1]Sect 1b - Background'!DP_TSML076)=FALSE))</f>
        <v>1</v>
      </c>
    </row>
    <row r="13" spans="1:14" ht="58" x14ac:dyDescent="0.35">
      <c r="B13" s="56" t="s">
        <v>383</v>
      </c>
      <c r="C13" s="56" t="s">
        <v>384</v>
      </c>
      <c r="D13" s="56" t="s">
        <v>385</v>
      </c>
      <c r="E13" s="56"/>
      <c r="F13" s="56" t="s">
        <v>364</v>
      </c>
      <c r="G13" s="56"/>
      <c r="H13" s="57" t="b">
        <f>OR(AND('[1]Sect 1b - Background'!DP_TSML075&lt;&gt;"Yes",ISBLANK('[1]Sect 1b - Background'!DP_TSML080)=TRUE,ISBLANK('[1]Sect 1b - Background'!DP_TSML081)=TRUE,ISBLANK('[1]Sect 1b - Background'!DP_TSML082)=TRUE,ISBLANK('[1]Sect 1b - Background'!DP_TSML083)=TRUE,ISBLANK('[1]Sect 1b - Background'!DP_TSML084)=TRUE),AND('[1]Sect 1b - Background'!DP_TSML075="Yes",'[1]Sect 1b - Background'!DP_TSML080+'[1]Sect 1b - Background'!DP_TSML081+'[1]Sect 1b - Background'!DP_TSML082+'[1]Sect 1b - Background'!DP_TSML083+'[1]Sect 1b - Background'!DP_TSML084&gt;0))</f>
        <v>1</v>
      </c>
      <c r="N13" s="58"/>
    </row>
    <row r="14" spans="1:14" x14ac:dyDescent="0.35">
      <c r="B14" s="56" t="s">
        <v>386</v>
      </c>
      <c r="C14" s="56" t="s">
        <v>387</v>
      </c>
      <c r="D14" s="56" t="s">
        <v>388</v>
      </c>
      <c r="E14" s="56"/>
      <c r="F14" s="56" t="s">
        <v>364</v>
      </c>
      <c r="G14" s="56"/>
      <c r="H14" s="57" t="b">
        <f>OR(AND(ISBLANK('[1]Sect 1b - Background'!DP_TSML047)=FALSE,'[1]Sect 1b - Background'!DP_TSML059&lt;='[1]Sect 1b - Background'!DP_TSML058),ISBLANK('[1]Sect 1b - Background'!DP_TSML047)=TRUE)</f>
        <v>1</v>
      </c>
    </row>
    <row r="15" spans="1:14" ht="72.5" x14ac:dyDescent="0.35">
      <c r="B15" s="56" t="s">
        <v>389</v>
      </c>
      <c r="C15" s="56" t="s">
        <v>390</v>
      </c>
      <c r="D15" s="56" t="s">
        <v>391</v>
      </c>
      <c r="E15" s="56"/>
      <c r="F15" s="56" t="s">
        <v>392</v>
      </c>
      <c r="G15" s="56"/>
      <c r="H15" s="57" t="b">
        <f>AND('[1]Sect 3 - TSMs reported by all'!DP_TSML157&gt;='[1]Sect 2 - Published TSMs'!DP_TSML092-1,'[1]Sect 3 - TSMs reported by all'!DP_TSML157&lt;='[1]Sect 2 - Published TSMs'!DP_TSML092+1)</f>
        <v>1</v>
      </c>
    </row>
    <row r="16" spans="1:14" ht="58" x14ac:dyDescent="0.35">
      <c r="B16" s="56" t="s">
        <v>393</v>
      </c>
      <c r="C16" s="56" t="s">
        <v>394</v>
      </c>
      <c r="D16" s="56" t="s">
        <v>395</v>
      </c>
      <c r="E16" s="56"/>
      <c r="F16" s="56" t="s">
        <v>392</v>
      </c>
      <c r="G16" s="56"/>
      <c r="H16" s="57" t="b">
        <f>AND('[1]Sect 3 - TSMs reported by all'!DP_TSML160&gt;='[1]Sect 2 - Published TSMs'!DP_TSML093-1,'[1]Sect 3 - TSMs reported by all'!DP_TSML160&lt;='[1]Sect 2 - Published TSMs'!DP_TSML093+1)</f>
        <v>1</v>
      </c>
    </row>
    <row r="17" spans="2:8" ht="58" x14ac:dyDescent="0.35">
      <c r="B17" s="56" t="s">
        <v>396</v>
      </c>
      <c r="C17" s="56" t="s">
        <v>397</v>
      </c>
      <c r="D17" s="56" t="s">
        <v>398</v>
      </c>
      <c r="E17" s="56"/>
      <c r="F17" s="56" t="s">
        <v>392</v>
      </c>
      <c r="G17" s="56"/>
      <c r="H17" s="57" t="b">
        <f>AND('[1]Sect 3 - TSMs reported by all'!DP_TSML163&gt;='[1]Sect 2 - Published TSMs'!DP_TSML094-1,'[1]Sect 3 - TSMs reported by all'!DP_TSML163&lt;='[1]Sect 2 - Published TSMs'!DP_TSML094+1)</f>
        <v>1</v>
      </c>
    </row>
    <row r="18" spans="2:8" ht="58" x14ac:dyDescent="0.35">
      <c r="B18" s="56" t="s">
        <v>399</v>
      </c>
      <c r="C18" s="56" t="s">
        <v>400</v>
      </c>
      <c r="D18" s="56" t="s">
        <v>401</v>
      </c>
      <c r="E18" s="56"/>
      <c r="F18" s="56" t="s">
        <v>392</v>
      </c>
      <c r="G18" s="56"/>
      <c r="H18" s="57" t="b">
        <f>AND('[1]Sect 3 - TSMs reported by all'!DP_TSML166&gt;='[1]Sect 2 - Published TSMs'!DP_TSML095-1,'[1]Sect 3 - TSMs reported by all'!DP_TSML166&lt;='[1]Sect 2 - Published TSMs'!DP_TSML095+1)</f>
        <v>1</v>
      </c>
    </row>
    <row r="19" spans="2:8" ht="58" x14ac:dyDescent="0.35">
      <c r="B19" s="56" t="s">
        <v>402</v>
      </c>
      <c r="C19" s="56" t="s">
        <v>403</v>
      </c>
      <c r="D19" s="56" t="s">
        <v>404</v>
      </c>
      <c r="E19" s="56"/>
      <c r="F19" s="56" t="s">
        <v>392</v>
      </c>
      <c r="G19" s="56"/>
      <c r="H19" s="57" t="b">
        <f>AND('[1]Sect 3 - TSMs reported by all'!DP_TSML169&gt;='[1]Sect 2 - Published TSMs'!DP_TSML096-1,'[1]Sect 3 - TSMs reported by all'!DP_TSML169&lt;='[1]Sect 2 - Published TSMs'!DP_TSML096+1)</f>
        <v>1</v>
      </c>
    </row>
    <row r="20" spans="2:8" ht="29" x14ac:dyDescent="0.35">
      <c r="B20" s="56" t="s">
        <v>405</v>
      </c>
      <c r="C20" s="56" t="s">
        <v>406</v>
      </c>
      <c r="D20" s="56" t="s">
        <v>407</v>
      </c>
      <c r="E20" s="56"/>
      <c r="F20" s="56" t="s">
        <v>392</v>
      </c>
      <c r="G20" s="56"/>
      <c r="H20" s="57" t="b">
        <f>'[1]Sect 3 - TSMs reported by all'!DP_TSML172&lt;=60</f>
        <v>1</v>
      </c>
    </row>
    <row r="21" spans="2:8" ht="43.5" x14ac:dyDescent="0.35">
      <c r="B21" s="56" t="s">
        <v>408</v>
      </c>
      <c r="C21" s="56" t="s">
        <v>409</v>
      </c>
      <c r="D21" s="56" t="s">
        <v>410</v>
      </c>
      <c r="E21" s="56"/>
      <c r="F21" s="56" t="s">
        <v>392</v>
      </c>
      <c r="G21" s="56"/>
      <c r="H21" s="57" t="b">
        <f>AND('[1]Sect 3 - TSMs reported by all'!DP_TSML174&gt;=2,'[1]Sect 3 - TSMs reported by all'!DP_TSML174&lt;=48)</f>
        <v>1</v>
      </c>
    </row>
    <row r="22" spans="2:8" ht="72.5" x14ac:dyDescent="0.35">
      <c r="B22" s="56" t="s">
        <v>411</v>
      </c>
      <c r="C22" s="56" t="s">
        <v>412</v>
      </c>
      <c r="D22" s="56" t="s">
        <v>413</v>
      </c>
      <c r="E22" s="56"/>
      <c r="F22" s="56" t="s">
        <v>392</v>
      </c>
      <c r="G22" s="56"/>
      <c r="H22" s="57" t="b">
        <f>AND('[1]Sect 4 - TSMs reported for LCRA'!DP_TSML177&gt;='[1]Sect 2 - Published TSMs'!DP_TSML097-1,'[1]Sect 4 - TSMs reported for LCRA'!DP_TSML177&lt;='[1]Sect 2 - Published TSMs'!DP_TSML097+1)</f>
        <v>1</v>
      </c>
    </row>
    <row r="23" spans="2:8" ht="72.5" x14ac:dyDescent="0.35">
      <c r="B23" s="56" t="s">
        <v>414</v>
      </c>
      <c r="C23" s="56" t="s">
        <v>415</v>
      </c>
      <c r="D23" s="56" t="s">
        <v>416</v>
      </c>
      <c r="E23" s="56"/>
      <c r="F23" s="56" t="s">
        <v>392</v>
      </c>
      <c r="G23" s="56"/>
      <c r="H23" s="57" t="b">
        <f>AND('[1]Sect 4 - TSMs reported for LCRA'!DP_TSML180&gt;='[1]Sect 2 - Published TSMs'!DP_TSML103-1,'[1]Sect 4 - TSMs reported for LCRA'!DP_TSML180&lt;='[1]Sect 2 - Published TSMs'!DP_TSML103+1)</f>
        <v>1</v>
      </c>
    </row>
    <row r="24" spans="2:8" ht="72.5" x14ac:dyDescent="0.35">
      <c r="B24" s="56" t="s">
        <v>417</v>
      </c>
      <c r="C24" s="56" t="s">
        <v>418</v>
      </c>
      <c r="D24" s="56" t="s">
        <v>419</v>
      </c>
      <c r="E24" s="56"/>
      <c r="F24" s="56" t="s">
        <v>392</v>
      </c>
      <c r="G24" s="56"/>
      <c r="H24" s="57" t="b">
        <f>AND('[1]Sect 4 - TSMs reported for LCRA'!DP_TSML185&gt;='[1]Sect 2 - Published TSMs'!DP_TSML100-1,'[1]Sect 4 - TSMs reported for LCRA'!DP_TSML185&lt;='[1]Sect 2 - Published TSMs'!DP_TSML100+1)</f>
        <v>1</v>
      </c>
    </row>
    <row r="25" spans="2:8" ht="72.5" x14ac:dyDescent="0.35">
      <c r="B25" s="56" t="s">
        <v>420</v>
      </c>
      <c r="C25" s="56" t="s">
        <v>421</v>
      </c>
      <c r="D25" s="56" t="s">
        <v>422</v>
      </c>
      <c r="E25" s="56"/>
      <c r="F25" s="56" t="s">
        <v>392</v>
      </c>
      <c r="G25" s="56"/>
      <c r="H25" s="57" t="b">
        <f>AND('[1]Sect 4 - TSMs reported for LCRA'!DP_TSML188&gt;='[1]Sect 2 - Published TSMs'!DP_TSML106-1,'[1]Sect 4 - TSMs reported for LCRA'!DP_TSML188&lt;='[1]Sect 2 - Published TSMs'!DP_TSML106+1)</f>
        <v>1</v>
      </c>
    </row>
    <row r="26" spans="2:8" ht="43.5" x14ac:dyDescent="0.35">
      <c r="B26" s="56" t="s">
        <v>423</v>
      </c>
      <c r="C26" s="56" t="s">
        <v>424</v>
      </c>
      <c r="D26" s="56" t="s">
        <v>425</v>
      </c>
      <c r="E26" s="56"/>
      <c r="F26" s="56" t="s">
        <v>364</v>
      </c>
      <c r="G26" s="56"/>
      <c r="H26" s="57" t="b">
        <f>'[1]Sect 3 - TSMs reported by all'!DP_TSML143&lt;='[1]Sect 3 - TSMs reported by all'!DP_TSML144</f>
        <v>1</v>
      </c>
    </row>
    <row r="27" spans="2:8" ht="43.5" x14ac:dyDescent="0.35">
      <c r="B27" s="56" t="s">
        <v>426</v>
      </c>
      <c r="C27" s="56" t="s">
        <v>427</v>
      </c>
      <c r="D27" s="56" t="s">
        <v>428</v>
      </c>
      <c r="E27" s="56"/>
      <c r="F27" s="56" t="s">
        <v>364</v>
      </c>
      <c r="G27" s="56"/>
      <c r="H27" s="57" t="b">
        <f>'[1]Sect 3 - TSMs reported by all'!DP_TSML146&lt;='[1]Sect 3 - TSMs reported by all'!DP_TSML147</f>
        <v>1</v>
      </c>
    </row>
    <row r="28" spans="2:8" ht="43.5" x14ac:dyDescent="0.35">
      <c r="B28" s="56" t="s">
        <v>429</v>
      </c>
      <c r="C28" s="56" t="s">
        <v>430</v>
      </c>
      <c r="D28" s="56" t="s">
        <v>431</v>
      </c>
      <c r="E28" s="56"/>
      <c r="F28" s="56" t="s">
        <v>364</v>
      </c>
      <c r="G28" s="56"/>
      <c r="H28" s="57" t="b">
        <f>'[1]Sect 3 - TSMs reported by all'!DP_TSML149&lt;='[1]Sect 3 - TSMs reported by all'!DP_TSML150</f>
        <v>1</v>
      </c>
    </row>
    <row r="29" spans="2:8" ht="43.5" x14ac:dyDescent="0.35">
      <c r="B29" s="56" t="s">
        <v>432</v>
      </c>
      <c r="C29" s="56" t="s">
        <v>433</v>
      </c>
      <c r="D29" s="56" t="s">
        <v>434</v>
      </c>
      <c r="E29" s="56"/>
      <c r="F29" s="56" t="s">
        <v>364</v>
      </c>
      <c r="G29" s="56"/>
      <c r="H29" s="57" t="b">
        <f>'[1]Sect 3 - TSMs reported by all'!DP_TSML152&lt;='[1]Sect 3 - TSMs reported by all'!DP_TSML153</f>
        <v>1</v>
      </c>
    </row>
    <row r="30" spans="2:8" ht="43.5" x14ac:dyDescent="0.35">
      <c r="B30" s="56" t="s">
        <v>435</v>
      </c>
      <c r="C30" s="56" t="s">
        <v>436</v>
      </c>
      <c r="D30" s="56" t="s">
        <v>437</v>
      </c>
      <c r="E30" s="56"/>
      <c r="F30" s="56" t="s">
        <v>364</v>
      </c>
      <c r="G30" s="56"/>
      <c r="H30" s="57" t="b">
        <f>'[1]Sect 3 - TSMs reported by all'!DP_TSML155&lt;='[1]Sect 3 - TSMs reported by all'!DP_TSML156</f>
        <v>1</v>
      </c>
    </row>
    <row r="31" spans="2:8" ht="43.5" x14ac:dyDescent="0.35">
      <c r="B31" s="56" t="s">
        <v>438</v>
      </c>
      <c r="C31" s="56" t="s">
        <v>390</v>
      </c>
      <c r="D31" s="56" t="s">
        <v>439</v>
      </c>
      <c r="E31" s="56"/>
      <c r="F31" s="56" t="s">
        <v>364</v>
      </c>
      <c r="G31" s="56"/>
      <c r="H31" s="57" t="b">
        <f>'[1]Sect 3 - TSMs reported by all'!DP_TSML158&lt;='[1]Sect 3 - TSMs reported by all'!DP_TSML159</f>
        <v>1</v>
      </c>
    </row>
    <row r="32" spans="2:8" ht="43.5" x14ac:dyDescent="0.35">
      <c r="B32" s="56" t="s">
        <v>440</v>
      </c>
      <c r="C32" s="56" t="s">
        <v>441</v>
      </c>
      <c r="D32" s="56" t="s">
        <v>442</v>
      </c>
      <c r="E32" s="56"/>
      <c r="F32" s="56" t="s">
        <v>364</v>
      </c>
      <c r="G32" s="56"/>
      <c r="H32" s="57" t="b">
        <f>'[1]Sect 3 - TSMs reported by all'!DP_TSML161&lt;='[1]Sect 3 - TSMs reported by all'!DP_TSML162</f>
        <v>1</v>
      </c>
    </row>
    <row r="33" spans="2:8" ht="72.5" x14ac:dyDescent="0.35">
      <c r="B33" s="56" t="s">
        <v>443</v>
      </c>
      <c r="C33" s="56" t="s">
        <v>394</v>
      </c>
      <c r="D33" s="56" t="s">
        <v>444</v>
      </c>
      <c r="E33" s="56"/>
      <c r="F33" s="56" t="s">
        <v>392</v>
      </c>
      <c r="G33" s="56"/>
      <c r="H33" s="57" t="b">
        <f>'[1]Sect 3 - TSMs reported by all'!DP_TSML161&lt;='[1]Sect 3 - TSMs reported by all'!DP_TSML158</f>
        <v>1</v>
      </c>
    </row>
    <row r="34" spans="2:8" ht="58" x14ac:dyDescent="0.35">
      <c r="B34" s="56" t="s">
        <v>445</v>
      </c>
      <c r="C34" s="56" t="s">
        <v>397</v>
      </c>
      <c r="D34" s="56" t="s">
        <v>446</v>
      </c>
      <c r="E34" s="56"/>
      <c r="F34" s="56" t="s">
        <v>364</v>
      </c>
      <c r="G34" s="56"/>
      <c r="H34" s="57" t="b">
        <f>'[1]Sect 3 - TSMs reported by all'!DP_TSML164&lt;='[1]Sect 3 - TSMs reported by all'!DP_TSML165</f>
        <v>1</v>
      </c>
    </row>
    <row r="35" spans="2:8" ht="58" x14ac:dyDescent="0.35">
      <c r="B35" s="56" t="s">
        <v>447</v>
      </c>
      <c r="C35" s="56" t="s">
        <v>448</v>
      </c>
      <c r="D35" s="56" t="s">
        <v>449</v>
      </c>
      <c r="E35" s="56"/>
      <c r="F35" s="56" t="s">
        <v>364</v>
      </c>
      <c r="G35" s="56"/>
      <c r="H35" s="57" t="b">
        <f>'[1]Sect 3 - TSMs reported by all'!DP_TSML167&lt;='[1]Sect 3 - TSMs reported by all'!DP_TSML168</f>
        <v>1</v>
      </c>
    </row>
    <row r="36" spans="2:8" ht="58" x14ac:dyDescent="0.35">
      <c r="B36" s="56" t="s">
        <v>450</v>
      </c>
      <c r="C36" s="56" t="s">
        <v>451</v>
      </c>
      <c r="D36" s="56" t="s">
        <v>452</v>
      </c>
      <c r="E36" s="56"/>
      <c r="F36" s="56" t="s">
        <v>364</v>
      </c>
      <c r="G36" s="56"/>
      <c r="H36" s="57" t="b">
        <f>'[1]Sect 3 - TSMs reported by all'!DP_TSML170&lt;='[1]Sect 3 - TSMs reported by all'!DP_TSML171</f>
        <v>1</v>
      </c>
    </row>
    <row r="37" spans="2:8" ht="72.5" x14ac:dyDescent="0.35">
      <c r="B37" s="56" t="s">
        <v>453</v>
      </c>
      <c r="C37" s="56" t="s">
        <v>397</v>
      </c>
      <c r="D37" s="56" t="s">
        <v>454</v>
      </c>
      <c r="E37" s="56"/>
      <c r="F37" s="56" t="s">
        <v>392</v>
      </c>
      <c r="G37" s="56"/>
      <c r="H37" s="57" t="b">
        <f>'[1]Sect 3 - TSMs reported by all'!DP_TSML165&lt;='[1]Sect 3 - TSMs reported by all'!DP_TSML159</f>
        <v>1</v>
      </c>
    </row>
    <row r="38" spans="2:8" ht="29" x14ac:dyDescent="0.35">
      <c r="B38" s="56" t="s">
        <v>455</v>
      </c>
      <c r="C38" s="56" t="s">
        <v>406</v>
      </c>
      <c r="D38" s="56" t="s">
        <v>456</v>
      </c>
      <c r="E38" s="56"/>
      <c r="F38" s="56" t="s">
        <v>364</v>
      </c>
      <c r="G38" s="56"/>
      <c r="H38" s="57" t="b">
        <f>OR(AND('[1]Sect 3 - TSMs reported by all'!DP_TSML168&gt;0,ISBLANK('[1]Sect 3 - TSMs reported by all'!DP_TSML172)=FALSE),AND('[1]Sect 3 - TSMs reported by all'!DP_TSML168=0,ISBLANK('[1]Sect 3 - TSMs reported by all'!DP_TSML172)=TRUE))</f>
        <v>1</v>
      </c>
    </row>
    <row r="39" spans="2:8" ht="29" x14ac:dyDescent="0.35">
      <c r="B39" s="56" t="s">
        <v>457</v>
      </c>
      <c r="C39" s="56" t="s">
        <v>458</v>
      </c>
      <c r="D39" s="56" t="s">
        <v>459</v>
      </c>
      <c r="E39" s="56"/>
      <c r="F39" s="56" t="s">
        <v>364</v>
      </c>
      <c r="G39" s="56"/>
      <c r="H39" s="57" t="b">
        <f>OR(AND('[1]Sect 3 - TSMs reported by all'!DP_TSML168&gt;0,ISBLANK('[1]Sect 3 - TSMs reported by all'!DP_TSML173)=FALSE),AND('[1]Sect 3 - TSMs reported by all'!DP_TSML168=0,ISBLANK('[1]Sect 3 - TSMs reported by all'!DP_TSML173)=TRUE))</f>
        <v>1</v>
      </c>
    </row>
    <row r="40" spans="2:8" ht="29" x14ac:dyDescent="0.35">
      <c r="B40" s="56" t="s">
        <v>460</v>
      </c>
      <c r="C40" s="56" t="s">
        <v>409</v>
      </c>
      <c r="D40" s="56" t="s">
        <v>461</v>
      </c>
      <c r="E40" s="56"/>
      <c r="F40" s="56" t="s">
        <v>364</v>
      </c>
      <c r="G40" s="56"/>
      <c r="H40" s="57" t="b">
        <f>OR(AND('[1]Sect 3 - TSMs reported by all'!DP_TSML171&gt;0,ISBLANK('[1]Sect 3 - TSMs reported by all'!DP_TSML174)=FALSE),AND('[1]Sect 3 - TSMs reported by all'!DP_TSML171=0,ISBLANK('[1]Sect 3 - TSMs reported by all'!DP_TSML174)=TRUE))</f>
        <v>1</v>
      </c>
    </row>
    <row r="41" spans="2:8" ht="29" x14ac:dyDescent="0.35">
      <c r="B41" s="56" t="s">
        <v>462</v>
      </c>
      <c r="C41" s="56" t="s">
        <v>463</v>
      </c>
      <c r="D41" s="56" t="s">
        <v>464</v>
      </c>
      <c r="E41" s="56"/>
      <c r="F41" s="56" t="s">
        <v>364</v>
      </c>
      <c r="G41" s="56"/>
      <c r="H41" s="57" t="b">
        <f>OR(AND('[1]Sect 3 - TSMs reported by all'!DP_TSML171&gt;0,ISBLANK('[1]Sect 3 - TSMs reported by all'!DP_TSML175)=FALSE),AND('[1]Sect 3 - TSMs reported by all'!DP_TSML171=0,ISBLANK('[1]Sect 3 - TSMs reported by all'!DP_TSML175)=TRUE))</f>
        <v>1</v>
      </c>
    </row>
    <row r="42" spans="2:8" ht="116" x14ac:dyDescent="0.35">
      <c r="B42" s="56" t="s">
        <v>465</v>
      </c>
      <c r="C42" s="56" t="s">
        <v>466</v>
      </c>
      <c r="D42" s="56" t="s">
        <v>467</v>
      </c>
      <c r="E42" s="56"/>
      <c r="F42" s="56" t="s">
        <v>392</v>
      </c>
      <c r="G42" s="56"/>
      <c r="H42" s="57" t="b">
        <f>OR(AND(ISBLANK('[1]Sect 3 - TSMs reported by all'!DP_TSML176)=FALSE,'[1]Sect 3 - TSMs reported by all'!DP_TSML176&lt;&gt;0),ISBLANK('[1]Sect 3 - TSMs reported by all'!DP_TSML176)=TRUE)</f>
        <v>1</v>
      </c>
    </row>
    <row r="43" spans="2:8" ht="87" x14ac:dyDescent="0.35">
      <c r="B43" s="56" t="s">
        <v>468</v>
      </c>
      <c r="C43" s="56" t="s">
        <v>424</v>
      </c>
      <c r="D43" s="56" t="s">
        <v>469</v>
      </c>
      <c r="E43" s="56"/>
      <c r="F43" s="56" t="s">
        <v>392</v>
      </c>
      <c r="G43" s="56"/>
      <c r="H43" s="57" t="b">
        <f>AND('[1]Sect 3 - TSMs reported by all'!DP_TSML142&gt;='[1]Sect 2 - Published TSMs'!DP_TSML087-1,'[1]Sect 3 - TSMs reported by all'!DP_TSML142&lt;='[1]Sect 2 - Published TSMs'!DP_TSML087+1)</f>
        <v>1</v>
      </c>
    </row>
    <row r="44" spans="2:8" ht="87" x14ac:dyDescent="0.35">
      <c r="B44" s="56" t="s">
        <v>470</v>
      </c>
      <c r="C44" s="56" t="s">
        <v>427</v>
      </c>
      <c r="D44" s="56" t="s">
        <v>471</v>
      </c>
      <c r="E44" s="56"/>
      <c r="F44" s="56" t="s">
        <v>392</v>
      </c>
      <c r="G44" s="56"/>
      <c r="H44" s="57" t="b">
        <f>AND('[1]Sect 3 - TSMs reported by all'!DP_TSML145&gt;='[1]Sect 2 - Published TSMs'!DP_TSML088-1,'[1]Sect 3 - TSMs reported by all'!DP_TSML145&lt;='[1]Sect 2 - Published TSMs'!DP_TSML088+1)</f>
        <v>1</v>
      </c>
    </row>
    <row r="45" spans="2:8" ht="87" x14ac:dyDescent="0.35">
      <c r="B45" s="56" t="s">
        <v>472</v>
      </c>
      <c r="C45" s="56" t="s">
        <v>430</v>
      </c>
      <c r="D45" s="56" t="s">
        <v>473</v>
      </c>
      <c r="E45" s="56"/>
      <c r="F45" s="56" t="s">
        <v>392</v>
      </c>
      <c r="G45" s="56"/>
      <c r="H45" s="57" t="b">
        <f>AND('[1]Sect 3 - TSMs reported by all'!DP_TSML148&gt;='[1]Sect 2 - Published TSMs'!DP_TSML089-1,'[1]Sect 3 - TSMs reported by all'!DP_TSML148&lt;='[1]Sect 2 - Published TSMs'!DP_TSML089+1)</f>
        <v>1</v>
      </c>
    </row>
    <row r="46" spans="2:8" ht="87" x14ac:dyDescent="0.35">
      <c r="B46" s="56" t="s">
        <v>474</v>
      </c>
      <c r="C46" s="56" t="s">
        <v>433</v>
      </c>
      <c r="D46" s="56" t="s">
        <v>475</v>
      </c>
      <c r="E46" s="56"/>
      <c r="F46" s="56" t="s">
        <v>392</v>
      </c>
      <c r="G46" s="56"/>
      <c r="H46" s="57" t="b">
        <f>AND('[1]Sect 3 - TSMs reported by all'!DP_TSML151&gt;='[1]Sect 2 - Published TSMs'!DP_TSML090-1,'[1]Sect 3 - TSMs reported by all'!DP_TSML151&lt;='[1]Sect 2 - Published TSMs'!DP_TSML090+1)</f>
        <v>1</v>
      </c>
    </row>
    <row r="47" spans="2:8" ht="87" x14ac:dyDescent="0.35">
      <c r="B47" s="56" t="s">
        <v>476</v>
      </c>
      <c r="C47" s="56" t="s">
        <v>436</v>
      </c>
      <c r="D47" s="56" t="s">
        <v>477</v>
      </c>
      <c r="E47" s="56"/>
      <c r="F47" s="56" t="s">
        <v>392</v>
      </c>
      <c r="G47" s="56"/>
      <c r="H47" s="57" t="b">
        <f>AND('[1]Sect 3 - TSMs reported by all'!DP_TSML154&gt;='[1]Sect 2 - Published TSMs'!DP_TSML091-1,'[1]Sect 3 - TSMs reported by all'!DP_TSML154&lt;='[1]Sect 2 - Published TSMs'!DP_TSML091+1)</f>
        <v>1</v>
      </c>
    </row>
    <row r="48" spans="2:8" ht="29" x14ac:dyDescent="0.35">
      <c r="B48" s="56" t="s">
        <v>478</v>
      </c>
      <c r="C48" s="56" t="s">
        <v>479</v>
      </c>
      <c r="D48" s="56" t="s">
        <v>480</v>
      </c>
      <c r="E48" s="56"/>
      <c r="F48" s="56" t="s">
        <v>364</v>
      </c>
      <c r="G48" s="56"/>
      <c r="H48" s="57" t="b">
        <f>OR(AND('[1]Sect 1a - Background'!DP_TSML001="No",'[1]Sect 1a - Background'!DP_TSML003="No"),AND('[1]Sect 1a - Background'!DP_TSML001="Yes",'[1]Sect 1a - Background'!DP_TSML003="No"),AND('[1]Sect 1a - Background'!DP_TSML001="No",'[1]Sect 1a - Background'!DP_TSML003="Yes"),AND(ISBLANK('[1]Sect 1a - Background'!DP_TSML001)=FALSE,ISBLANK('[1]Sect 1a - Background'!DP_TSML003)=TRUE))</f>
        <v>1</v>
      </c>
    </row>
    <row r="49" spans="2:8" ht="29" x14ac:dyDescent="0.35">
      <c r="B49" s="56" t="s">
        <v>481</v>
      </c>
      <c r="C49" s="56" t="s">
        <v>482</v>
      </c>
      <c r="D49" s="56" t="s">
        <v>483</v>
      </c>
      <c r="E49" s="56"/>
      <c r="F49" s="56" t="s">
        <v>364</v>
      </c>
      <c r="G49" s="56"/>
      <c r="H49" s="57" t="b">
        <f>OR(AND('[1]Sect 1a - Background'!DP_TSML002="No",'[1]Sect 1a - Background'!DP_TSML003="No"),AND('[1]Sect 1a - Background'!DP_TSML002="Yes",'[1]Sect 1a - Background'!DP_TSML003="No"),AND('[1]Sect 1a - Background'!DP_TSML002="No",'[1]Sect 1a - Background'!DP_TSML003="Yes"),AND(ISBLANK('[1]Sect 1a - Background'!DP_TSML002)=FALSE,ISBLANK('[1]Sect 1a - Background'!DP_TSML003)=TRUE))</f>
        <v>1</v>
      </c>
    </row>
    <row r="50" spans="2:8" ht="116" x14ac:dyDescent="0.35">
      <c r="B50" s="56" t="s">
        <v>484</v>
      </c>
      <c r="C50" s="56" t="s">
        <v>485</v>
      </c>
      <c r="D50" s="56" t="s">
        <v>486</v>
      </c>
      <c r="E50" s="56"/>
      <c r="F50" s="56" t="s">
        <v>364</v>
      </c>
      <c r="G50" s="56"/>
      <c r="H50" s="57" t="b">
        <f>OR(AND('[1]Sect 1a - Background'!DP_TSML001="Yes",OR('[1]Sect 1a - Background'!DP_TSML004="LCRA - section 4",'[1]Sect 1b - Background'!DP_TSML047="LCRA - section 4")),AND('[1]Sect 1a - Background'!DP_TSML001="No",'[1]Sect 1a - Background'!DP_TSML002="Yes",'[1]Sect 1a - Background'!DP_TSML004="LCHO - section 5"),AND('[1]Sect 1a - Background'!DP_TSML001="No",'[1]Sect 1a - Background'!DP_TSML002="No",'[1]Sect 1a - Background'!DP_TSML003="Yes",'[1]Sect 1a - Background'!DP_TSML004="Combined - section 6"))</f>
        <v>1</v>
      </c>
    </row>
    <row r="51" spans="2:8" ht="116" x14ac:dyDescent="0.35">
      <c r="B51" s="56" t="s">
        <v>487</v>
      </c>
      <c r="C51" s="56" t="s">
        <v>488</v>
      </c>
      <c r="D51" s="56" t="s">
        <v>489</v>
      </c>
      <c r="E51" s="56"/>
      <c r="F51" s="56" t="s">
        <v>364</v>
      </c>
      <c r="G51" s="56"/>
      <c r="H51" s="57" t="b">
        <f>OR(AND('[1]Sect 1a - Background'!DP_TSML002="Yes",OR('[1]Sect 1a - Background'!DP_TSML004="LCHO - section 5",'[1]Sect 1b - Background'!DP_TSML047="LCHO - section 5")),AND('[1]Sect 1a - Background'!DP_TSML001="Yes",'[1]Sect 1a - Background'!DP_TSML002="No",'[1]Sect 1a - Background'!DP_TSML004="LCRA - section 4"),AND('[1]Sect 1a - Background'!DP_TSML001="No",'[1]Sect 1a - Background'!DP_TSML002="No",'[1]Sect 1a - Background'!DP_TSML003="Yes",'[1]Sect 1a - Background'!DP_TSML004="Combined - section 6"))</f>
        <v>1</v>
      </c>
    </row>
    <row r="52" spans="2:8" ht="101.5" x14ac:dyDescent="0.35">
      <c r="B52" s="56" t="s">
        <v>490</v>
      </c>
      <c r="C52" s="56" t="s">
        <v>491</v>
      </c>
      <c r="D52" s="56" t="s">
        <v>492</v>
      </c>
      <c r="E52" s="56"/>
      <c r="F52" s="56" t="s">
        <v>364</v>
      </c>
      <c r="G52" s="56"/>
      <c r="H52" s="57" t="b">
        <f>OR(AND('[1]Sect 1a - Background'!DP_TSML004="Combined - section 6",'[1]Sect 1a - Background'!DP_TSML003="Yes"),AND('[1]Sect 1a - Background'!DP_TSML004&lt;&gt;"Combined - section 6",'[1]Sect 1a - Background'!DP_TSML003="No"))</f>
        <v>1</v>
      </c>
    </row>
    <row r="53" spans="2:8" ht="29" x14ac:dyDescent="0.35">
      <c r="B53" s="56" t="s">
        <v>493</v>
      </c>
      <c r="C53" s="56" t="s">
        <v>494</v>
      </c>
      <c r="D53" s="56" t="s">
        <v>495</v>
      </c>
      <c r="E53" s="56"/>
      <c r="F53" s="56" t="s">
        <v>364</v>
      </c>
      <c r="G53" s="56"/>
      <c r="H53" s="57" t="b">
        <f>OR(YEAR('[1]Sect 1a - Background'!DP_TSML008)&gt;YEAR('[1]Sect 1a - Background'!DP_TSML007),AND(YEAR('[1]Sect 1a - Background'!DP_TSML008)=YEAR('[1]Sect 1a - Background'!DP_TSML007),MONTH('[1]Sect 1a - Background'!DP_TSML008)&gt;MONTH('[1]Sect 1a - Background'!DP_TSML007)),AND(YEAR('[1]Sect 1a - Background'!DP_TSML008)=YEAR('[1]Sect 1a - Background'!DP_TSML007),MONTH('[1]Sect 1a - Background'!DP_TSML008)=MONTH('[1]Sect 1a - Background'!DP_TSML007),DAY('[1]Sect 1a - Background'!DP_TSML008)&gt;=DAY('[1]Sect 1a - Background'!DP_TSML007)))</f>
        <v>1</v>
      </c>
    </row>
    <row r="54" spans="2:8" ht="43.5" x14ac:dyDescent="0.35">
      <c r="B54" s="56" t="s">
        <v>496</v>
      </c>
      <c r="C54" s="56" t="s">
        <v>497</v>
      </c>
      <c r="D54" s="56" t="s">
        <v>498</v>
      </c>
      <c r="E54" s="56"/>
      <c r="F54" s="56" t="s">
        <v>364</v>
      </c>
      <c r="G54" s="56"/>
      <c r="H54" s="57" t="b">
        <f>OR(AND('[1]Sect 1a - Background'!DP_TSML009="Yes",ISBLANK('[1]Sect 1a - Background'!DP_TSML010)=FALSE),AND('[1]Sect 1a - Background'!DP_TSML009="No",ISBLANK('[1]Sect 1a - Background'!DP_TSML010)=TRUE))</f>
        <v>1</v>
      </c>
    </row>
    <row r="55" spans="2:8" ht="43.5" x14ac:dyDescent="0.35">
      <c r="B55" s="56" t="s">
        <v>499</v>
      </c>
      <c r="C55" s="56" t="s">
        <v>500</v>
      </c>
      <c r="D55" s="56" t="s">
        <v>501</v>
      </c>
      <c r="E55" s="56"/>
      <c r="F55" s="56" t="s">
        <v>364</v>
      </c>
      <c r="G55" s="56"/>
      <c r="H55" s="57" t="b">
        <f>OR(AND('[1]Sect 1a - Background'!DP_TSML011="Yes",ISBLANK('[1]Sect 1a - Background'!DP_TSML012)=FALSE),AND('[1]Sect 1a - Background'!DP_TSML011="No",ISBLANK('[1]Sect 1a - Background'!DP_TSML012)=TRUE))</f>
        <v>1</v>
      </c>
    </row>
    <row r="56" spans="2:8" ht="43.5" x14ac:dyDescent="0.35">
      <c r="B56" s="56" t="s">
        <v>502</v>
      </c>
      <c r="C56" s="56" t="s">
        <v>503</v>
      </c>
      <c r="D56" s="56" t="s">
        <v>504</v>
      </c>
      <c r="E56" s="56"/>
      <c r="F56" s="56" t="s">
        <v>364</v>
      </c>
      <c r="G56" s="56"/>
      <c r="H56" s="57" t="b">
        <f>OR(AND('[1]Sect 1a - Background'!DP_TSML013="No",ISBLANK('[1]Sect 1a - Background'!DP_TSML014)=FALSE),AND('[1]Sect 1a - Background'!DP_TSML013="Yes",ISBLANK('[1]Sect 1a - Background'!DP_TSML014)=TRUE))</f>
        <v>1</v>
      </c>
    </row>
    <row r="57" spans="2:8" ht="29" x14ac:dyDescent="0.35">
      <c r="B57" s="56" t="s">
        <v>505</v>
      </c>
      <c r="C57" s="56" t="s">
        <v>506</v>
      </c>
      <c r="D57" s="56" t="s">
        <v>507</v>
      </c>
      <c r="E57" s="56"/>
      <c r="F57" s="56" t="s">
        <v>364</v>
      </c>
      <c r="G57" s="56"/>
      <c r="H57" s="57" t="b">
        <f>'[1]Sect 1a - Background'!DP_TSML016&lt;='[1]Sect 1a - Background'!DP_TSML015</f>
        <v>1</v>
      </c>
    </row>
    <row r="58" spans="2:8" ht="29" x14ac:dyDescent="0.35">
      <c r="B58" s="56" t="s">
        <v>508</v>
      </c>
      <c r="C58" s="56" t="s">
        <v>509</v>
      </c>
      <c r="D58" s="56" t="s">
        <v>510</v>
      </c>
      <c r="E58" s="56"/>
      <c r="F58" s="56" t="s">
        <v>364</v>
      </c>
      <c r="G58" s="56"/>
      <c r="H58" s="57" t="b">
        <f>'[1]Sect 1a - Background'!DP_TSML024&gt;0</f>
        <v>1</v>
      </c>
    </row>
    <row r="59" spans="2:8" ht="72.5" x14ac:dyDescent="0.35">
      <c r="B59" s="56" t="s">
        <v>511</v>
      </c>
      <c r="C59" s="56" t="s">
        <v>512</v>
      </c>
      <c r="D59" s="56" t="s">
        <v>513</v>
      </c>
      <c r="E59" s="56"/>
      <c r="F59" s="56" t="s">
        <v>364</v>
      </c>
      <c r="G59" s="56"/>
      <c r="H59" s="57" t="b">
        <f>OR(AND('[1]Sect 1a - Background'!DP_TSML023&gt;0,ISBLANK('[1]Sect 1a - Background'!DP_TSML025)=FALSE),AND('[1]Sect 1a - Background'!DP_TSML023=0,ISBLANK('[1]Sect 1a - Background'!DP_TSML025)=TRUE))</f>
        <v>1</v>
      </c>
    </row>
    <row r="60" spans="2:8" ht="58" x14ac:dyDescent="0.35">
      <c r="B60" s="56" t="s">
        <v>514</v>
      </c>
      <c r="C60" s="56" t="s">
        <v>515</v>
      </c>
      <c r="D60" s="56" t="s">
        <v>516</v>
      </c>
      <c r="E60" s="56"/>
      <c r="F60" s="56" t="s">
        <v>364</v>
      </c>
      <c r="G60" s="56"/>
      <c r="H60" s="57" t="b">
        <f>OR(AND('[1]Sect 1a - Background'!DP_TSML018&gt;0,'[1]Sect 1a - Background'!DP_TSML026&gt;0),AND('[1]Sect 1a - Background'!DP_TSML018=0,'[1]Sect 1a - Background'!DP_TSML026=0))</f>
        <v>1</v>
      </c>
    </row>
    <row r="61" spans="2:8" ht="58" x14ac:dyDescent="0.35">
      <c r="B61" s="56" t="s">
        <v>517</v>
      </c>
      <c r="C61" s="56" t="s">
        <v>518</v>
      </c>
      <c r="D61" s="56" t="s">
        <v>519</v>
      </c>
      <c r="E61" s="56"/>
      <c r="F61" s="56" t="s">
        <v>364</v>
      </c>
      <c r="G61" s="56"/>
      <c r="H61" s="57" t="b">
        <f>OR(AND('[1]Sect 1a - Background'!DP_TSML019&gt;0,'[1]Sect 1a - Background'!DP_TSML027&gt;0),AND('[1]Sect 1a - Background'!DP_TSML019=0,'[1]Sect 1a - Background'!DP_TSML027=0))</f>
        <v>1</v>
      </c>
    </row>
    <row r="62" spans="2:8" ht="58" x14ac:dyDescent="0.35">
      <c r="B62" s="56" t="s">
        <v>520</v>
      </c>
      <c r="C62" s="56" t="s">
        <v>521</v>
      </c>
      <c r="D62" s="56" t="s">
        <v>522</v>
      </c>
      <c r="E62" s="56"/>
      <c r="F62" s="56" t="s">
        <v>364</v>
      </c>
      <c r="G62" s="56"/>
      <c r="H62" s="57" t="b">
        <f>OR(AND('[1]Sect 1a - Background'!DP_TSML020&gt;0,'[1]Sect 1a - Background'!DP_TSML028&gt;0),AND('[1]Sect 1a - Background'!DP_TSML020=0,'[1]Sect 1a - Background'!DP_TSML028=0))</f>
        <v>1</v>
      </c>
    </row>
    <row r="63" spans="2:8" ht="58" x14ac:dyDescent="0.35">
      <c r="B63" s="56" t="s">
        <v>523</v>
      </c>
      <c r="C63" s="56" t="s">
        <v>524</v>
      </c>
      <c r="D63" s="56" t="s">
        <v>525</v>
      </c>
      <c r="E63" s="56"/>
      <c r="F63" s="56" t="s">
        <v>364</v>
      </c>
      <c r="G63" s="56"/>
      <c r="H63" s="57" t="b">
        <f>OR(AND('[1]Sect 1a - Background'!DP_TSML021&gt;0,'[1]Sect 1a - Background'!DP_TSML029&gt;0),AND('[1]Sect 1a - Background'!DP_TSML021=0,'[1]Sect 1a - Background'!DP_TSML029=0))</f>
        <v>1</v>
      </c>
    </row>
    <row r="64" spans="2:8" ht="58" x14ac:dyDescent="0.35">
      <c r="B64" s="56" t="s">
        <v>526</v>
      </c>
      <c r="C64" s="56" t="s">
        <v>527</v>
      </c>
      <c r="D64" s="56" t="s">
        <v>528</v>
      </c>
      <c r="E64" s="56"/>
      <c r="F64" s="56" t="s">
        <v>364</v>
      </c>
      <c r="G64" s="56"/>
      <c r="H64" s="57" t="b">
        <f>OR(AND('[1]Sect 1a - Background'!DP_TSML022&gt;0,'[1]Sect 1a - Background'!DP_TSML030&gt;0),AND('[1]Sect 1a - Background'!DP_TSML022=0,'[1]Sect 1a - Background'!DP_TSML030=0))</f>
        <v>1</v>
      </c>
    </row>
    <row r="65" spans="2:8" ht="58" x14ac:dyDescent="0.35">
      <c r="B65" s="56" t="s">
        <v>529</v>
      </c>
      <c r="C65" s="56" t="s">
        <v>530</v>
      </c>
      <c r="D65" s="56" t="s">
        <v>531</v>
      </c>
      <c r="E65" s="56"/>
      <c r="F65" s="56" t="s">
        <v>364</v>
      </c>
      <c r="G65" s="56"/>
      <c r="H65" s="57" t="b">
        <f>OR(AND('[1]Sect 1a - Background'!DP_TSML023&gt;0,'[1]Sect 1a - Background'!DP_TSML031&gt;0),AND('[1]Sect 1a - Background'!DP_TSML023=0,'[1]Sect 1a - Background'!DP_TSML031=0))</f>
        <v>1</v>
      </c>
    </row>
    <row r="66" spans="2:8" ht="87" x14ac:dyDescent="0.35">
      <c r="B66" s="56" t="s">
        <v>532</v>
      </c>
      <c r="C66" s="56" t="s">
        <v>533</v>
      </c>
      <c r="D66" s="56" t="s">
        <v>534</v>
      </c>
      <c r="E66" s="56"/>
      <c r="F66" s="56" t="s">
        <v>364</v>
      </c>
      <c r="G66" s="56"/>
      <c r="H66" s="57" t="b">
        <f>OR(AND('[1]Sect 1a - Background'!DP_TSML032="Yes",ISBLANK('[1]Sect 1a - Background'!DP_TSML033)=FALSE),AND('[1]Sect 1a - Background'!DP_TSML032="No",ISBLANK('[1]Sect 1a - Background'!DP_TSML033)=TRUE,ISBLANK('[1]Sect 1a - Background'!DP_TSML034)=TRUE,ISBLANK('[1]Sect 1a - Background'!DP_TSML035)=TRUE))</f>
        <v>1</v>
      </c>
    </row>
    <row r="67" spans="2:8" ht="29" x14ac:dyDescent="0.35">
      <c r="B67" s="56" t="s">
        <v>535</v>
      </c>
      <c r="C67" s="56" t="s">
        <v>536</v>
      </c>
      <c r="D67" s="56" t="s">
        <v>537</v>
      </c>
      <c r="E67" s="56"/>
      <c r="F67" s="56" t="s">
        <v>364</v>
      </c>
      <c r="G67" s="56"/>
      <c r="H67" s="57" t="b">
        <f>'[1]Sect 1a - Background'!DP_TSML015&gt;=1000</f>
        <v>1</v>
      </c>
    </row>
    <row r="68" spans="2:8" ht="58" x14ac:dyDescent="0.35">
      <c r="B68" s="56" t="s">
        <v>538</v>
      </c>
      <c r="C68" s="56" t="s">
        <v>506</v>
      </c>
      <c r="D68" s="56" t="s">
        <v>539</v>
      </c>
      <c r="E68" s="56"/>
      <c r="F68" s="56" t="s">
        <v>392</v>
      </c>
      <c r="G68" s="56"/>
      <c r="H68" s="57" t="b">
        <f>IF(ISERROR(('[1]Sect 1a - Background'!DP_TSML016/'[1]Sect 1a - Background'!DP_TSML015)&lt;=0.05),TRUE,(('[1]Sect 1a - Background'!DP_TSML016/'[1]Sect 1a - Background'!DP_TSML015)&lt;=0.05))</f>
        <v>1</v>
      </c>
    </row>
    <row r="69" spans="2:8" ht="29" x14ac:dyDescent="0.35">
      <c r="B69" s="56" t="s">
        <v>540</v>
      </c>
      <c r="C69" s="56" t="s">
        <v>541</v>
      </c>
      <c r="D69" s="56" t="s">
        <v>542</v>
      </c>
      <c r="E69" s="56"/>
      <c r="F69" s="56" t="s">
        <v>364</v>
      </c>
      <c r="G69" s="56"/>
      <c r="H69" s="57" t="b">
        <f>('[1]Sect 1a - Background'!DP_TSML024&lt;='[1]Sect 1a - Background'!DP_TSML015-'[1]Sect 1a - Background'!DP_TSML016)</f>
        <v>1</v>
      </c>
    </row>
    <row r="70" spans="2:8" ht="58" x14ac:dyDescent="0.35">
      <c r="B70" s="56" t="s">
        <v>543</v>
      </c>
      <c r="C70" s="56" t="s">
        <v>544</v>
      </c>
      <c r="D70" s="56" t="s">
        <v>545</v>
      </c>
      <c r="E70" s="56"/>
      <c r="F70" s="56" t="s">
        <v>392</v>
      </c>
      <c r="G70" s="56"/>
      <c r="H70" s="57" t="b">
        <f>OR('[1]Sect 1a - Background'!DP_TSML026&gt;=20,ISBLANK('[1]Sect 1a - Background'!DP_TSML026)=TRUE)</f>
        <v>1</v>
      </c>
    </row>
    <row r="71" spans="2:8" ht="58" x14ac:dyDescent="0.35">
      <c r="B71" s="56" t="s">
        <v>546</v>
      </c>
      <c r="C71" s="56" t="s">
        <v>547</v>
      </c>
      <c r="D71" s="56" t="s">
        <v>548</v>
      </c>
      <c r="E71" s="56"/>
      <c r="F71" s="56" t="s">
        <v>392</v>
      </c>
      <c r="G71" s="56"/>
      <c r="H71" s="57" t="b">
        <f>OR('[1]Sect 1a - Background'!DP_TSML027&gt;=20,ISBLANK('[1]Sect 1a - Background'!DP_TSML027)=TRUE)</f>
        <v>1</v>
      </c>
    </row>
    <row r="72" spans="2:8" ht="58" x14ac:dyDescent="0.35">
      <c r="B72" s="56" t="s">
        <v>549</v>
      </c>
      <c r="C72" s="56" t="s">
        <v>550</v>
      </c>
      <c r="D72" s="56" t="s">
        <v>551</v>
      </c>
      <c r="E72" s="56"/>
      <c r="F72" s="56" t="s">
        <v>392</v>
      </c>
      <c r="G72" s="56"/>
      <c r="H72" s="57" t="b">
        <f>OR('[1]Sect 1a - Background'!DP_TSML028&gt;=20,ISBLANK('[1]Sect 1a - Background'!DP_TSML028)=TRUE)</f>
        <v>1</v>
      </c>
    </row>
    <row r="73" spans="2:8" ht="58" x14ac:dyDescent="0.35">
      <c r="B73" s="56" t="s">
        <v>552</v>
      </c>
      <c r="C73" s="56" t="s">
        <v>553</v>
      </c>
      <c r="D73" s="56" t="s">
        <v>554</v>
      </c>
      <c r="E73" s="56"/>
      <c r="F73" s="56" t="s">
        <v>392</v>
      </c>
      <c r="G73" s="56"/>
      <c r="H73" s="57" t="b">
        <f>OR('[1]Sect 1a - Background'!DP_TSML029&gt;=20,ISBLANK('[1]Sect 1a - Background'!DP_TSML029)=TRUE)</f>
        <v>1</v>
      </c>
    </row>
    <row r="74" spans="2:8" ht="58" x14ac:dyDescent="0.35">
      <c r="B74" s="56" t="s">
        <v>555</v>
      </c>
      <c r="C74" s="56" t="s">
        <v>556</v>
      </c>
      <c r="D74" s="56" t="s">
        <v>557</v>
      </c>
      <c r="E74" s="56"/>
      <c r="F74" s="56" t="s">
        <v>392</v>
      </c>
      <c r="G74" s="56"/>
      <c r="H74" s="57" t="b">
        <f>OR('[1]Sect 1a - Background'!DP_TSML030&gt;=20,ISBLANK('[1]Sect 1a - Background'!DP_TSML030)=TRUE)</f>
        <v>1</v>
      </c>
    </row>
    <row r="75" spans="2:8" ht="58" x14ac:dyDescent="0.35">
      <c r="B75" s="56" t="s">
        <v>558</v>
      </c>
      <c r="C75" s="56" t="s">
        <v>559</v>
      </c>
      <c r="D75" s="56" t="s">
        <v>560</v>
      </c>
      <c r="E75" s="56"/>
      <c r="F75" s="56" t="s">
        <v>392</v>
      </c>
      <c r="G75" s="56"/>
      <c r="H75" s="57" t="b">
        <f>OR('[1]Sect 1a - Background'!DP_TSML031&gt;=20,ISBLANK('[1]Sect 1a - Background'!DP_TSML031)=TRUE)</f>
        <v>1</v>
      </c>
    </row>
    <row r="76" spans="2:8" ht="58" x14ac:dyDescent="0.35">
      <c r="B76" s="56" t="s">
        <v>561</v>
      </c>
      <c r="C76" s="56" t="s">
        <v>562</v>
      </c>
      <c r="D76" s="56" t="s">
        <v>563</v>
      </c>
      <c r="E76" s="56"/>
      <c r="F76" s="56" t="s">
        <v>364</v>
      </c>
      <c r="G76" s="56"/>
      <c r="H76" s="57" t="b">
        <f>('[1]Sect 1a - Background'!DP_TSML037+'[1]Sect 1a - Background'!DP_TSML038+'[1]Sect 1a - Background'!DP_TSML039+'[1]Sect 1a - Background'!DP_TSML040+'[1]Sect 1a - Background'!DP_TSML041)&lt;='[1]Sect 1a - Background'!DP_TSML024</f>
        <v>1</v>
      </c>
    </row>
    <row r="77" spans="2:8" ht="29" x14ac:dyDescent="0.35">
      <c r="B77" s="56" t="s">
        <v>564</v>
      </c>
      <c r="C77" s="56" t="s">
        <v>565</v>
      </c>
      <c r="D77" s="56" t="s">
        <v>566</v>
      </c>
      <c r="E77" s="56"/>
      <c r="F77" s="56" t="s">
        <v>364</v>
      </c>
      <c r="G77" s="56"/>
      <c r="H77" s="57" t="b">
        <f>OR(ISBLANK('[1]Sect 1b - Background'!DP_TSML047)=TRUE,AND(ISBLANK('[1]Sect 1b - Background'!DP_TSML047)=FALSE,'[1]Sect 1b - Background'!DP_TSML058&gt;=1000))</f>
        <v>1</v>
      </c>
    </row>
    <row r="78" spans="2:8" ht="87" x14ac:dyDescent="0.35">
      <c r="B78" s="56" t="s">
        <v>567</v>
      </c>
      <c r="C78" s="56" t="s">
        <v>568</v>
      </c>
      <c r="D78" s="56" t="s">
        <v>569</v>
      </c>
      <c r="E78" s="56"/>
      <c r="F78" s="56" t="s">
        <v>392</v>
      </c>
      <c r="G78" s="56"/>
      <c r="H78" s="57" t="b">
        <f>IF(ISERROR(OR(ISBLANK('[1]Sect 1b - Background'!DP_TSML047)=TRUE,AND(ISBLANK('[1]Sect 1b - Background'!DP_TSML047)=FALSE,('[1]Sect 1b - Background'!DP_TSML059/'[1]Sect 1b - Background'!DP_TSML058&lt;=0.1)))),TRUE,(OR(ISBLANK('[1]Sect 1b - Background'!DP_TSML047)=TRUE,AND(ISBLANK('[1]Sect 1b - Background'!DP_TSML047)=FALSE,('[1]Sect 1b - Background'!DP_TSML059/'[1]Sect 1b - Background'!DP_TSML058&lt;=0.1)))))</f>
        <v>1</v>
      </c>
    </row>
    <row r="79" spans="2:8" ht="29" x14ac:dyDescent="0.35">
      <c r="B79" s="56" t="s">
        <v>570</v>
      </c>
      <c r="C79" s="56" t="s">
        <v>571</v>
      </c>
      <c r="D79" s="56" t="s">
        <v>572</v>
      </c>
      <c r="E79" s="56"/>
      <c r="F79" s="56" t="s">
        <v>364</v>
      </c>
      <c r="G79" s="56"/>
      <c r="H79" s="57" t="b">
        <f>OR(AND(ISBLANK('[1]Sect 1b - Background'!DP_TSML047)=FALSE,'[1]Sect 1b - Background'!DP_TSML067&lt;='[1]Sect 1b - Background'!DP_TSML058-'[1]Sect 1b - Background'!DP_TSML059),ISBLANK('[1]Sect 1b - Background'!DP_TSML047)=TRUE)</f>
        <v>1</v>
      </c>
    </row>
    <row r="80" spans="2:8" ht="58" x14ac:dyDescent="0.35">
      <c r="B80" s="56" t="s">
        <v>573</v>
      </c>
      <c r="C80" s="56" t="s">
        <v>574</v>
      </c>
      <c r="D80" s="56" t="s">
        <v>545</v>
      </c>
      <c r="E80" s="56"/>
      <c r="F80" s="56" t="s">
        <v>392</v>
      </c>
      <c r="G80" s="56"/>
      <c r="H80" s="57" t="b">
        <f>OR(AND(ISBLANK('[1]Sect 1b - Background'!DP_TSML045)=FALSE,'[1]Sect 1b - Background'!DP_TSML069&gt;=20),AND(ISBLANK('[1]Sect 1b - Background'!DP_TSML045)=FALSE,ISBLANK('[1]Sect 1b - Background'!DP_TSML069)=TRUE),ISBLANK('[1]Sect 1b - Background'!DP_TSML045)=TRUE)</f>
        <v>1</v>
      </c>
    </row>
    <row r="81" spans="2:8" ht="58" x14ac:dyDescent="0.35">
      <c r="B81" s="56" t="s">
        <v>575</v>
      </c>
      <c r="C81" s="56" t="s">
        <v>576</v>
      </c>
      <c r="D81" s="56" t="s">
        <v>548</v>
      </c>
      <c r="E81" s="56"/>
      <c r="F81" s="56" t="s">
        <v>392</v>
      </c>
      <c r="G81" s="56"/>
      <c r="H81" s="57" t="b">
        <f>OR(AND(ISBLANK('[1]Sect 1b - Background'!DP_TSML045)=FALSE,'[1]Sect 1b - Background'!DP_TSML070&gt;=20),AND(ISBLANK('[1]Sect 1b - Background'!DP_TSML045)=FALSE,ISBLANK('[1]Sect 1b - Background'!DP_TSML070)=TRUE),ISBLANK('[1]Sect 1b - Background'!DP_TSML045)=TRUE)</f>
        <v>1</v>
      </c>
    </row>
    <row r="82" spans="2:8" ht="58" x14ac:dyDescent="0.35">
      <c r="B82" s="56" t="s">
        <v>577</v>
      </c>
      <c r="C82" s="56" t="s">
        <v>578</v>
      </c>
      <c r="D82" s="56" t="s">
        <v>551</v>
      </c>
      <c r="E82" s="56"/>
      <c r="F82" s="56" t="s">
        <v>392</v>
      </c>
      <c r="G82" s="56"/>
      <c r="H82" s="57" t="b">
        <f>OR(AND(ISBLANK('[1]Sect 1b - Background'!DP_TSML045)=FALSE,'[1]Sect 1b - Background'!DP_TSML071&gt;=20),AND(ISBLANK('[1]Sect 1b - Background'!DP_TSML045)=FALSE,ISBLANK('[1]Sect 1b - Background'!DP_TSML071)=TRUE),ISBLANK('[1]Sect 1b - Background'!DP_TSML045)=TRUE)</f>
        <v>1</v>
      </c>
    </row>
    <row r="83" spans="2:8" ht="58" x14ac:dyDescent="0.35">
      <c r="B83" s="56" t="s">
        <v>579</v>
      </c>
      <c r="C83" s="56" t="s">
        <v>580</v>
      </c>
      <c r="D83" s="56" t="s">
        <v>554</v>
      </c>
      <c r="E83" s="56"/>
      <c r="F83" s="56" t="s">
        <v>392</v>
      </c>
      <c r="G83" s="56"/>
      <c r="H83" s="57" t="b">
        <f>OR(AND(ISBLANK('[1]Sect 1b - Background'!DP_TSML045)=FALSE,'[1]Sect 1b - Background'!DP_TSML072&gt;=20),AND(ISBLANK('[1]Sect 1b - Background'!DP_TSML045)=FALSE,ISBLANK('[1]Sect 1b - Background'!DP_TSML072)=TRUE),ISBLANK('[1]Sect 1b - Background'!DP_TSML045)=TRUE)</f>
        <v>1</v>
      </c>
    </row>
    <row r="84" spans="2:8" ht="58" x14ac:dyDescent="0.35">
      <c r="B84" s="56" t="s">
        <v>581</v>
      </c>
      <c r="C84" s="56" t="s">
        <v>582</v>
      </c>
      <c r="D84" s="56" t="s">
        <v>557</v>
      </c>
      <c r="E84" s="56"/>
      <c r="F84" s="56" t="s">
        <v>392</v>
      </c>
      <c r="G84" s="56"/>
      <c r="H84" s="57" t="b">
        <f>OR(AND(ISBLANK('[1]Sect 1b - Background'!DP_TSML045)=FALSE,'[1]Sect 1b - Background'!DP_TSML073&gt;=20),AND(ISBLANK('[1]Sect 1b - Background'!DP_TSML045)=FALSE,ISBLANK('[1]Sect 1b - Background'!DP_TSML073)=TRUE),ISBLANK('[1]Sect 1b - Background'!DP_TSML045)=TRUE)</f>
        <v>1</v>
      </c>
    </row>
    <row r="85" spans="2:8" ht="58" x14ac:dyDescent="0.35">
      <c r="B85" s="56" t="s">
        <v>583</v>
      </c>
      <c r="C85" s="56" t="s">
        <v>584</v>
      </c>
      <c r="D85" s="56" t="s">
        <v>560</v>
      </c>
      <c r="E85" s="56"/>
      <c r="F85" s="56" t="s">
        <v>392</v>
      </c>
      <c r="G85" s="56"/>
      <c r="H85" s="57" t="b">
        <f>OR(AND(ISBLANK('[1]Sect 1b - Background'!DP_TSML045)=FALSE,'[1]Sect 1b - Background'!DP_TSML074&gt;=20),AND(ISBLANK('[1]Sect 1b - Background'!DP_TSML045)=FALSE,ISBLANK('[1]Sect 1b - Background'!DP_TSML074)=TRUE),ISBLANK('[1]Sect 1b - Background'!DP_TSML045)=TRUE)</f>
        <v>1</v>
      </c>
    </row>
    <row r="86" spans="2:8" ht="58" x14ac:dyDescent="0.35">
      <c r="B86" s="56" t="s">
        <v>585</v>
      </c>
      <c r="C86" s="56" t="s">
        <v>586</v>
      </c>
      <c r="D86" s="56" t="s">
        <v>563</v>
      </c>
      <c r="E86" s="56"/>
      <c r="F86" s="56" t="s">
        <v>364</v>
      </c>
      <c r="G86" s="56"/>
      <c r="H86" s="57" t="b">
        <f>OR(AND(ISBLANK('[1]Sect 1b - Background'!DP_TSML047)=FALSE,'[1]Sect 1b - Background'!DP_TSML080+'[1]Sect 1b - Background'!DP_TSML081+'[1]Sect 1b - Background'!DP_TSML082+'[1]Sect 1b - Background'!DP_TSML083+'[1]Sect 1b - Background'!DP_TSML084&lt;='[1]Sect 1b - Background'!DP_TSML067),ISBLANK('[1]Sect 1b - Background'!DP_TSML047)=TRUE)</f>
        <v>1</v>
      </c>
    </row>
    <row r="87" spans="2:8" ht="72.5" x14ac:dyDescent="0.35">
      <c r="B87" s="56" t="s">
        <v>587</v>
      </c>
      <c r="C87" s="56" t="s">
        <v>588</v>
      </c>
      <c r="D87" s="56" t="s">
        <v>589</v>
      </c>
      <c r="E87" s="56"/>
      <c r="F87" s="56" t="s">
        <v>364</v>
      </c>
      <c r="G87" s="56"/>
      <c r="H87" s="57" t="b">
        <f>OR(AND('[1]Sect 1b - Background'!DP_TSML044="Yes",'[1]Sect 1b - Background'!DP_TSML045="Yes",ISBLANK('[1]Sect 1b - Background'!DP_TSML047)=FALSE),AND('[1]Sect 1b - Background'!DP_TSML044="No",'[1]Sect 1b - Background'!DP_TSML045="Yes",ISBLANK('[1]Sect 1b - Background'!DP_TSML047)=TRUE),AND('[1]Sect 1b - Background'!DP_TSML044="Yes",'[1]Sect 1b - Background'!DP_TSML045="No",ISBLANK('[1]Sect 1b - Background'!DP_TSML047)=TRUE),AND('[1]Sect 1b - Background'!DP_TSML044="No",'[1]Sect 1b - Background'!DP_TSML045="No",'[1]Sect 1b - Background'!DP_TSML046="Yes",ISBLANK('[1]Sect 1b - Background'!DP_TSML047)=TRUE))</f>
        <v>1</v>
      </c>
    </row>
    <row r="88" spans="2:8" ht="72.5" x14ac:dyDescent="0.35">
      <c r="B88" s="56" t="s">
        <v>590</v>
      </c>
      <c r="C88" s="56" t="s">
        <v>591</v>
      </c>
      <c r="D88" s="56" t="s">
        <v>592</v>
      </c>
      <c r="E88" s="56"/>
      <c r="F88" s="56" t="s">
        <v>364</v>
      </c>
      <c r="G88" s="56"/>
      <c r="H88" s="57" t="b">
        <f>OR(AND('[1]Sect 1b - Background'!DP_TSML044="Yes",'[1]Sect 1b - Background'!DP_TSML045="Yes",ISBLANK('[1]Sect 1b - Background'!DP_TSML048)=FALSE),AND('[1]Sect 1b - Background'!DP_TSML044="No",'[1]Sect 1b - Background'!DP_TSML045="Yes",ISBLANK('[1]Sect 1b - Background'!DP_TSML048)=TRUE),AND('[1]Sect 1b - Background'!DP_TSML044="Yes",'[1]Sect 1b - Background'!DP_TSML045="No",ISBLANK('[1]Sect 1b - Background'!DP_TSML048)=TRUE),AND('[1]Sect 1b - Background'!DP_TSML044="No",'[1]Sect 1b - Background'!DP_TSML045="No",'[1]Sect 1b - Background'!DP_TSML046="Yes",ISBLANK('[1]Sect 1b - Background'!DP_TSML048)=TRUE))</f>
        <v>1</v>
      </c>
    </row>
    <row r="89" spans="2:8" ht="72.5" x14ac:dyDescent="0.35">
      <c r="B89" s="56" t="s">
        <v>593</v>
      </c>
      <c r="C89" s="56" t="s">
        <v>594</v>
      </c>
      <c r="D89" s="56" t="s">
        <v>595</v>
      </c>
      <c r="E89" s="56"/>
      <c r="F89" s="56" t="s">
        <v>364</v>
      </c>
      <c r="G89" s="56"/>
      <c r="H89" s="57" t="b">
        <f>OR(AND('[1]Sect 1b - Background'!DP_TSML044="Yes",'[1]Sect 1b - Background'!DP_TSML045="Yes",ISBLANK('[1]Sect 1b - Background'!DP_TSML049)=FALSE),AND('[1]Sect 1b - Background'!DP_TSML044="No",'[1]Sect 1b - Background'!DP_TSML045="Yes",ISBLANK('[1]Sect 1b - Background'!DP_TSML049)=TRUE),AND('[1]Sect 1b - Background'!DP_TSML044="Yes",'[1]Sect 1b - Background'!DP_TSML045="No",ISBLANK('[1]Sect 1b - Background'!DP_TSML049)=TRUE),AND('[1]Sect 1b - Background'!DP_TSML044="No",'[1]Sect 1b - Background'!DP_TSML045="No",'[1]Sect 1b - Background'!DP_TSML046="Yes",ISBLANK('[1]Sect 1b - Background'!DP_TSML049)=TRUE))</f>
        <v>1</v>
      </c>
    </row>
    <row r="90" spans="2:8" ht="72.5" x14ac:dyDescent="0.35">
      <c r="B90" s="56" t="s">
        <v>596</v>
      </c>
      <c r="C90" s="56" t="s">
        <v>597</v>
      </c>
      <c r="D90" s="56" t="s">
        <v>598</v>
      </c>
      <c r="E90" s="56"/>
      <c r="F90" s="56" t="s">
        <v>364</v>
      </c>
      <c r="G90" s="56"/>
      <c r="H90" s="57" t="b">
        <f>OR(AND('[1]Sect 1b - Background'!DP_TSML044="Yes",'[1]Sect 1b - Background'!DP_TSML045="Yes",ISBLANK('[1]Sect 1b - Background'!DP_TSML050)=FALSE),AND('[1]Sect 1b - Background'!DP_TSML044="No",'[1]Sect 1b - Background'!DP_TSML045="Yes",ISBLANK('[1]Sect 1b - Background'!DP_TSML050)=TRUE),AND('[1]Sect 1b - Background'!DP_TSML044="Yes",'[1]Sect 1b - Background'!DP_TSML045="No",ISBLANK('[1]Sect 1b - Background'!DP_TSML050)=TRUE),AND('[1]Sect 1b - Background'!DP_TSML044="No",'[1]Sect 1b - Background'!DP_TSML045="No",'[1]Sect 1b - Background'!DP_TSML046="Yes",ISBLANK('[1]Sect 1b - Background'!DP_TSML050)=TRUE))</f>
        <v>1</v>
      </c>
    </row>
    <row r="91" spans="2:8" ht="72.5" x14ac:dyDescent="0.35">
      <c r="B91" s="56" t="s">
        <v>599</v>
      </c>
      <c r="C91" s="56" t="s">
        <v>600</v>
      </c>
      <c r="D91" s="56" t="s">
        <v>601</v>
      </c>
      <c r="E91" s="56"/>
      <c r="F91" s="56" t="s">
        <v>364</v>
      </c>
      <c r="G91" s="56"/>
      <c r="H91" s="57" t="b">
        <f>OR(AND('[1]Sect 1b - Background'!DP_TSML044="Yes",'[1]Sect 1b - Background'!DP_TSML045="Yes",ISBLANK('[1]Sect 1b - Background'!DP_TSML051)=FALSE),AND('[1]Sect 1b - Background'!DP_TSML044="No",'[1]Sect 1b - Background'!DP_TSML045="Yes",ISBLANK('[1]Sect 1b - Background'!DP_TSML051)=TRUE),AND('[1]Sect 1b - Background'!DP_TSML044="Yes",'[1]Sect 1b - Background'!DP_TSML045="No",ISBLANK('[1]Sect 1b - Background'!DP_TSML051)=TRUE),AND('[1]Sect 1b - Background'!DP_TSML044="No",'[1]Sect 1b - Background'!DP_TSML045="No",'[1]Sect 1b - Background'!DP_TSML046="Yes",ISBLANK('[1]Sect 1b - Background'!DP_TSML051)=TRUE))</f>
        <v>1</v>
      </c>
    </row>
    <row r="92" spans="2:8" ht="72.5" x14ac:dyDescent="0.35">
      <c r="B92" s="56" t="s">
        <v>602</v>
      </c>
      <c r="C92" s="56" t="s">
        <v>603</v>
      </c>
      <c r="D92" s="56" t="s">
        <v>604</v>
      </c>
      <c r="E92" s="56"/>
      <c r="F92" s="56" t="s">
        <v>364</v>
      </c>
      <c r="G92" s="56"/>
      <c r="H92" s="57" t="b">
        <f>OR(AND('[1]Sect 1b - Background'!DP_TSML044="Yes",'[1]Sect 1b - Background'!DP_TSML045="Yes",ISBLANK('[1]Sect 1b - Background'!DP_TSML052)=FALSE),AND('[1]Sect 1b - Background'!DP_TSML044="No",'[1]Sect 1b - Background'!DP_TSML045="Yes",ISBLANK('[1]Sect 1b - Background'!DP_TSML052)=TRUE),AND('[1]Sect 1b - Background'!DP_TSML044="Yes",'[1]Sect 1b - Background'!DP_TSML045="No",ISBLANK('[1]Sect 1b - Background'!DP_TSML052)=TRUE),AND('[1]Sect 1b - Background'!DP_TSML044="No",'[1]Sect 1b - Background'!DP_TSML045="No",'[1]Sect 1b - Background'!DP_TSML046="Yes",ISBLANK('[1]Sect 1b - Background'!DP_TSML052)=TRUE))</f>
        <v>1</v>
      </c>
    </row>
    <row r="93" spans="2:8" ht="72.5" x14ac:dyDescent="0.35">
      <c r="B93" s="56" t="s">
        <v>605</v>
      </c>
      <c r="C93" s="56" t="s">
        <v>606</v>
      </c>
      <c r="D93" s="56" t="s">
        <v>607</v>
      </c>
      <c r="E93" s="56"/>
      <c r="F93" s="56" t="s">
        <v>364</v>
      </c>
      <c r="G93" s="56"/>
      <c r="H93" s="57" t="b">
        <f>OR(AND('[1]Sect 1b - Background'!DP_TSML044="Yes",'[1]Sect 1b - Background'!DP_TSML045="Yes",ISBLANK('[1]Sect 1b - Background'!DP_TSML054)=FALSE),AND('[1]Sect 1b - Background'!DP_TSML044="No",'[1]Sect 1b - Background'!DP_TSML045="Yes",ISBLANK('[1]Sect 1b - Background'!DP_TSML054)=TRUE),AND('[1]Sect 1b - Background'!DP_TSML044="Yes",'[1]Sect 1b - Background'!DP_TSML045="No",ISBLANK('[1]Sect 1b - Background'!DP_TSML054)=TRUE),AND('[1]Sect 1b - Background'!DP_TSML044="No",'[1]Sect 1b - Background'!DP_TSML045="No",'[1]Sect 1b - Background'!DP_TSML046="Yes",ISBLANK('[1]Sect 1b - Background'!DP_TSML054)=TRUE))</f>
        <v>1</v>
      </c>
    </row>
    <row r="94" spans="2:8" ht="72.5" x14ac:dyDescent="0.35">
      <c r="B94" s="56" t="s">
        <v>608</v>
      </c>
      <c r="C94" s="56" t="s">
        <v>609</v>
      </c>
      <c r="D94" s="56" t="s">
        <v>610</v>
      </c>
      <c r="E94" s="56"/>
      <c r="F94" s="56" t="s">
        <v>364</v>
      </c>
      <c r="G94" s="56"/>
      <c r="H94" s="57" t="b">
        <f>OR(AND('[1]Sect 1b - Background'!DP_TSML044="Yes",'[1]Sect 1b - Background'!DP_TSML045="Yes",ISBLANK('[1]Sect 1b - Background'!DP_TSML060)=FALSE),AND('[1]Sect 1b - Background'!DP_TSML044="No",'[1]Sect 1b - Background'!DP_TSML045="Yes",ISBLANK('[1]Sect 1b - Background'!DP_TSML060)=TRUE),AND('[1]Sect 1b - Background'!DP_TSML044="Yes",'[1]Sect 1b - Background'!DP_TSML045="No",ISBLANK('[1]Sect 1b - Background'!DP_TSML060)=TRUE),AND('[1]Sect 1b - Background'!DP_TSML044="No",'[1]Sect 1b - Background'!DP_TSML045="No",'[1]Sect 1b - Background'!DP_TSML046="Yes",ISBLANK('[1]Sect 1b - Background'!DP_TSML060)=TRUE))</f>
        <v>1</v>
      </c>
    </row>
    <row r="95" spans="2:8" ht="29" x14ac:dyDescent="0.35">
      <c r="B95" s="56" t="s">
        <v>611</v>
      </c>
      <c r="C95" s="56" t="s">
        <v>612</v>
      </c>
      <c r="D95" s="56" t="s">
        <v>613</v>
      </c>
      <c r="E95" s="56"/>
      <c r="F95" s="56" t="s">
        <v>364</v>
      </c>
      <c r="G95" s="56"/>
      <c r="H95" s="57" t="b">
        <f>OR(AND(ISBLANK('[1]Sect 1b - Background'!DP_TSML047)=TRUE,ISBLANK('[1]Sect 1b - Background'!DP_TSML075)=TRUE),AND(ISBLANK('[1]Sect 1b - Background'!DP_TSML047)=FALSE,ISBLANK('[1]Sect 1b - Background'!DP_TSML075)=FALSE))</f>
        <v>1</v>
      </c>
    </row>
    <row r="96" spans="2:8" ht="43.5" x14ac:dyDescent="0.35">
      <c r="B96" s="56" t="s">
        <v>614</v>
      </c>
      <c r="C96" s="56" t="s">
        <v>615</v>
      </c>
      <c r="D96" s="56" t="s">
        <v>616</v>
      </c>
      <c r="E96" s="56"/>
      <c r="F96" s="56" t="s">
        <v>392</v>
      </c>
      <c r="G96" s="56"/>
      <c r="H96" s="57" t="b">
        <f>'[1]Sect 3 - TSMs reported by all'!DP_TSML144&lt;=200000</f>
        <v>1</v>
      </c>
    </row>
    <row r="97" spans="2:8" ht="43.5" x14ac:dyDescent="0.35">
      <c r="B97" s="56" t="s">
        <v>617</v>
      </c>
      <c r="C97" s="56" t="s">
        <v>618</v>
      </c>
      <c r="D97" s="56" t="s">
        <v>619</v>
      </c>
      <c r="E97" s="56"/>
      <c r="F97" s="56" t="s">
        <v>392</v>
      </c>
      <c r="G97" s="56"/>
      <c r="H97" s="57" t="b">
        <f>'[1]Sect 3 - TSMs reported by all'!DP_TSML147&lt;=200000</f>
        <v>1</v>
      </c>
    </row>
    <row r="98" spans="2:8" ht="43.5" x14ac:dyDescent="0.35">
      <c r="B98" s="56" t="s">
        <v>620</v>
      </c>
      <c r="C98" s="56" t="s">
        <v>621</v>
      </c>
      <c r="D98" s="56" t="s">
        <v>622</v>
      </c>
      <c r="E98" s="56"/>
      <c r="F98" s="56" t="s">
        <v>392</v>
      </c>
      <c r="G98" s="56"/>
      <c r="H98" s="57" t="b">
        <f>'[1]Sect 3 - TSMs reported by all'!DP_TSML150&lt;=200000</f>
        <v>1</v>
      </c>
    </row>
    <row r="99" spans="2:8" ht="43.5" x14ac:dyDescent="0.35">
      <c r="B99" s="56" t="s">
        <v>623</v>
      </c>
      <c r="C99" s="56" t="s">
        <v>624</v>
      </c>
      <c r="D99" s="56" t="s">
        <v>625</v>
      </c>
      <c r="E99" s="56"/>
      <c r="F99" s="56" t="s">
        <v>392</v>
      </c>
      <c r="G99" s="56"/>
      <c r="H99" s="57" t="b">
        <f>'[1]Sect 3 - TSMs reported by all'!DP_TSML153&lt;=200000</f>
        <v>1</v>
      </c>
    </row>
    <row r="100" spans="2:8" ht="43.5" x14ac:dyDescent="0.35">
      <c r="B100" s="56" t="s">
        <v>626</v>
      </c>
      <c r="C100" s="56" t="s">
        <v>627</v>
      </c>
      <c r="D100" s="56" t="s">
        <v>628</v>
      </c>
      <c r="E100" s="56"/>
      <c r="F100" s="56" t="s">
        <v>392</v>
      </c>
      <c r="G100" s="56"/>
      <c r="H100" s="57" t="b">
        <f>'[1]Sect 3 - TSMs reported by all'!DP_TSML156&lt;=200000</f>
        <v>1</v>
      </c>
    </row>
    <row r="101" spans="2:8" ht="58" x14ac:dyDescent="0.35">
      <c r="B101" s="56" t="s">
        <v>629</v>
      </c>
      <c r="C101" s="56" t="s">
        <v>630</v>
      </c>
      <c r="D101" s="56" t="s">
        <v>631</v>
      </c>
      <c r="E101" s="56"/>
      <c r="F101" s="56" t="s">
        <v>364</v>
      </c>
      <c r="G101" s="56"/>
      <c r="H101" s="57" t="b">
        <f>'[1]Sect 4 - TSMs reported for LCRA'!DP_TSML178&lt;='[1]Sect 4 - TSMs reported for LCRA'!DP_TSML179</f>
        <v>1</v>
      </c>
    </row>
    <row r="102" spans="2:8" ht="58" x14ac:dyDescent="0.35">
      <c r="B102" s="56" t="s">
        <v>632</v>
      </c>
      <c r="C102" s="56" t="s">
        <v>633</v>
      </c>
      <c r="D102" s="56" t="s">
        <v>634</v>
      </c>
      <c r="E102" s="56"/>
      <c r="F102" s="56" t="s">
        <v>364</v>
      </c>
      <c r="G102" s="56"/>
      <c r="H102" s="57" t="b">
        <f>'[1]Sect 4 - TSMs reported for LCRA'!DP_TSML181&lt;='[1]Sect 4 - TSMs reported for LCRA'!DP_TSML182</f>
        <v>1</v>
      </c>
    </row>
    <row r="103" spans="2:8" ht="58" x14ac:dyDescent="0.35">
      <c r="B103" s="56" t="s">
        <v>635</v>
      </c>
      <c r="C103" s="56" t="s">
        <v>636</v>
      </c>
      <c r="D103" s="56" t="s">
        <v>637</v>
      </c>
      <c r="E103" s="56"/>
      <c r="F103" s="56" t="s">
        <v>392</v>
      </c>
      <c r="G103" s="56"/>
      <c r="H103" s="57" t="b">
        <f>OR('[1]Sect 2 - Published TSMs'!DP_TSML087&gt;=95,ISBLANK('[1]Sect 2 - Published TSMs'!DP_TSML087)=TRUE)</f>
        <v>1</v>
      </c>
    </row>
    <row r="104" spans="2:8" ht="72.5" x14ac:dyDescent="0.35">
      <c r="B104" s="56" t="s">
        <v>638</v>
      </c>
      <c r="C104" s="56" t="s">
        <v>639</v>
      </c>
      <c r="D104" s="56" t="s">
        <v>640</v>
      </c>
      <c r="E104" s="56"/>
      <c r="F104" s="56" t="s">
        <v>392</v>
      </c>
      <c r="G104" s="56"/>
      <c r="H104" s="57" t="b">
        <f>OR('[1]Sect 2 - Published TSMs'!DP_TSML088&gt;=95,ISBLANK('[1]Sect 2 - Published TSMs'!DP_TSML088)=TRUE)</f>
        <v>1</v>
      </c>
    </row>
    <row r="105" spans="2:8" ht="72.5" x14ac:dyDescent="0.35">
      <c r="B105" s="56" t="s">
        <v>641</v>
      </c>
      <c r="C105" s="56" t="s">
        <v>642</v>
      </c>
      <c r="D105" s="56" t="s">
        <v>643</v>
      </c>
      <c r="E105" s="56"/>
      <c r="F105" s="56" t="s">
        <v>392</v>
      </c>
      <c r="G105" s="56"/>
      <c r="H105" s="57" t="b">
        <f>OR('[1]Sect 2 - Published TSMs'!DP_TSML089&gt;=95,ISBLANK('[1]Sect 2 - Published TSMs'!DP_TSML089)=TRUE)</f>
        <v>1</v>
      </c>
    </row>
    <row r="106" spans="2:8" ht="72.5" x14ac:dyDescent="0.35">
      <c r="B106" s="56" t="s">
        <v>644</v>
      </c>
      <c r="C106" s="56" t="s">
        <v>645</v>
      </c>
      <c r="D106" s="56" t="s">
        <v>646</v>
      </c>
      <c r="E106" s="56"/>
      <c r="F106" s="56" t="s">
        <v>392</v>
      </c>
      <c r="G106" s="56"/>
      <c r="H106" s="57" t="b">
        <f>OR('[1]Sect 2 - Published TSMs'!DP_TSML090&gt;=95,ISBLANK('[1]Sect 2 - Published TSMs'!DP_TSML090)=TRUE)</f>
        <v>1</v>
      </c>
    </row>
    <row r="107" spans="2:8" ht="72.5" x14ac:dyDescent="0.35">
      <c r="B107" s="56" t="s">
        <v>647</v>
      </c>
      <c r="C107" s="56" t="s">
        <v>648</v>
      </c>
      <c r="D107" s="56" t="s">
        <v>649</v>
      </c>
      <c r="E107" s="56"/>
      <c r="F107" s="56" t="s">
        <v>392</v>
      </c>
      <c r="G107" s="56"/>
      <c r="H107" s="57" t="b">
        <f>OR('[1]Sect 2 - Published TSMs'!DP_TSML091&gt;=95,ISBLANK('[1]Sect 2 - Published TSMs'!DP_TSML091)=TRUE)</f>
        <v>1</v>
      </c>
    </row>
    <row r="108" spans="2:8" ht="43.5" x14ac:dyDescent="0.35">
      <c r="B108" s="56" t="s">
        <v>650</v>
      </c>
      <c r="C108" s="56" t="s">
        <v>651</v>
      </c>
      <c r="D108" s="56" t="s">
        <v>652</v>
      </c>
      <c r="E108" s="56"/>
      <c r="F108" s="56" t="s">
        <v>392</v>
      </c>
      <c r="G108" s="56"/>
      <c r="H108" s="57" t="b">
        <f>OR('[1]Sect 2 - Published TSMs'!DP_TSML092&lt;=500,ISBLANK('[1]Sect 2 - Published TSMs'!DP_TSML092)=TRUE)</f>
        <v>1</v>
      </c>
    </row>
    <row r="109" spans="2:8" ht="43.5" x14ac:dyDescent="0.35">
      <c r="B109" s="56" t="s">
        <v>653</v>
      </c>
      <c r="C109" s="56" t="s">
        <v>654</v>
      </c>
      <c r="D109" s="56" t="s">
        <v>655</v>
      </c>
      <c r="E109" s="56"/>
      <c r="F109" s="56" t="s">
        <v>392</v>
      </c>
      <c r="G109" s="56"/>
      <c r="H109" s="57" t="b">
        <f>OR('[1]Sect 2 - Published TSMs'!DP_TSML093&lt;=500,ISBLANK('[1]Sect 2 - Published TSMs'!DP_TSML093)=TRUE)</f>
        <v>1</v>
      </c>
    </row>
    <row r="110" spans="2:8" ht="43.5" x14ac:dyDescent="0.35">
      <c r="B110" s="56" t="s">
        <v>656</v>
      </c>
      <c r="C110" s="56" t="s">
        <v>654</v>
      </c>
      <c r="D110" s="56" t="s">
        <v>657</v>
      </c>
      <c r="E110" s="56"/>
      <c r="F110" s="56" t="s">
        <v>392</v>
      </c>
      <c r="G110" s="56"/>
      <c r="H110" s="57" t="b">
        <f>OR('[1]Sect 2 - Published TSMs'!DP_TSML093&lt;='[1]Sect 2 - Published TSMs'!DP_TSML092,ISBLANK('[1]Sect 2 - Published TSMs'!DP_TSML093)=TRUE)</f>
        <v>1</v>
      </c>
    </row>
    <row r="111" spans="2:8" ht="58" x14ac:dyDescent="0.35">
      <c r="B111" s="56" t="s">
        <v>658</v>
      </c>
      <c r="C111" s="56" t="s">
        <v>659</v>
      </c>
      <c r="D111" s="56" t="s">
        <v>660</v>
      </c>
      <c r="E111" s="56"/>
      <c r="F111" s="56" t="s">
        <v>392</v>
      </c>
      <c r="G111" s="56"/>
      <c r="H111" s="57" t="b">
        <f>OR('[1]Sect 2 - Published TSMs'!DP_TSML094&lt;=80,ISBLANK('[1]Sect 2 - Published TSMs'!DP_TSML094)=TRUE)</f>
        <v>1</v>
      </c>
    </row>
    <row r="112" spans="2:8" ht="72.5" x14ac:dyDescent="0.35">
      <c r="B112" s="56" t="s">
        <v>661</v>
      </c>
      <c r="C112" s="56" t="s">
        <v>662</v>
      </c>
      <c r="D112" s="56" t="s">
        <v>663</v>
      </c>
      <c r="E112" s="56"/>
      <c r="F112" s="56" t="s">
        <v>392</v>
      </c>
      <c r="G112" s="56"/>
      <c r="H112" s="57" t="b">
        <f>OR('[1]Sect 2 - Published TSMs'!DP_TSML095&gt;=50,ISBLANK('[1]Sect 2 - Published TSMs'!DP_TSML095)=TRUE)</f>
        <v>1</v>
      </c>
    </row>
    <row r="113" spans="2:8" ht="72.5" x14ac:dyDescent="0.35">
      <c r="B113" s="56" t="s">
        <v>664</v>
      </c>
      <c r="C113" s="56" t="s">
        <v>665</v>
      </c>
      <c r="D113" s="56" t="s">
        <v>666</v>
      </c>
      <c r="E113" s="56"/>
      <c r="F113" s="56" t="s">
        <v>392</v>
      </c>
      <c r="G113" s="56"/>
      <c r="H113" s="57" t="b">
        <f>OR('[1]Sect 2 - Published TSMs'!DP_TSML096&gt;=50,ISBLANK('[1]Sect 2 - Published TSMs'!DP_TSML096)=TRUE)</f>
        <v>1</v>
      </c>
    </row>
    <row r="114" spans="2:8" ht="43.5" x14ac:dyDescent="0.35">
      <c r="B114" s="56" t="s">
        <v>667</v>
      </c>
      <c r="C114" s="56" t="s">
        <v>668</v>
      </c>
      <c r="D114" s="56" t="s">
        <v>669</v>
      </c>
      <c r="E114" s="56"/>
      <c r="F114" s="56" t="s">
        <v>392</v>
      </c>
      <c r="G114" s="56"/>
      <c r="H114" s="57" t="b">
        <f>OR('[1]Sect 2 - Published TSMs'!DP_TSML097&lt;=800,ISBLANK('[1]Sect 2 - Published TSMs'!DP_TSML097)=TRUE)</f>
        <v>1</v>
      </c>
    </row>
    <row r="115" spans="2:8" ht="43.5" x14ac:dyDescent="0.35">
      <c r="B115" s="56" t="s">
        <v>670</v>
      </c>
      <c r="C115" s="56" t="s">
        <v>671</v>
      </c>
      <c r="D115" s="56" t="s">
        <v>672</v>
      </c>
      <c r="E115" s="56"/>
      <c r="F115" s="56" t="s">
        <v>392</v>
      </c>
      <c r="G115" s="56"/>
      <c r="H115" s="57" t="b">
        <f>OR('[1]Sect 2 - Published TSMs'!DP_TSML098&lt;=800,ISBLANK('[1]Sect 2 - Published TSMs'!DP_TSML098)=TRUE)</f>
        <v>1</v>
      </c>
    </row>
    <row r="116" spans="2:8" ht="43.5" x14ac:dyDescent="0.35">
      <c r="B116" s="56" t="s">
        <v>673</v>
      </c>
      <c r="C116" s="56" t="s">
        <v>674</v>
      </c>
      <c r="D116" s="56" t="s">
        <v>675</v>
      </c>
      <c r="E116" s="56"/>
      <c r="F116" s="56" t="s">
        <v>392</v>
      </c>
      <c r="G116" s="56"/>
      <c r="H116" s="57" t="b">
        <f>OR('[1]Sect 2 - Published TSMs'!DP_TSML099&lt;=800,ISBLANK('[1]Sect 2 - Published TSMs'!DP_TSML099)=TRUE)</f>
        <v>1</v>
      </c>
    </row>
    <row r="117" spans="2:8" ht="43.5" x14ac:dyDescent="0.35">
      <c r="B117" s="56" t="s">
        <v>676</v>
      </c>
      <c r="C117" s="56" t="s">
        <v>677</v>
      </c>
      <c r="D117" s="56" t="s">
        <v>678</v>
      </c>
      <c r="E117" s="56"/>
      <c r="F117" s="56" t="s">
        <v>392</v>
      </c>
      <c r="G117" s="56"/>
      <c r="H117" s="57" t="b">
        <f>OR('[1]Sect 2 - Published TSMs'!DP_TSML100&lt;=600,ISBLANK('[1]Sect 2 - Published TSMs'!DP_TSML100)=TRUE)</f>
        <v>1</v>
      </c>
    </row>
    <row r="118" spans="2:8" ht="43.5" x14ac:dyDescent="0.35">
      <c r="B118" s="56" t="s">
        <v>679</v>
      </c>
      <c r="C118" s="56" t="s">
        <v>680</v>
      </c>
      <c r="D118" s="56" t="s">
        <v>681</v>
      </c>
      <c r="E118" s="56"/>
      <c r="F118" s="56" t="s">
        <v>392</v>
      </c>
      <c r="G118" s="56"/>
      <c r="H118" s="57" t="b">
        <f>OR('[1]Sect 2 - Published TSMs'!DP_TSML101&lt;=600,ISBLANK('[1]Sect 2 - Published TSMs'!DP_TSML101)=TRUE)</f>
        <v>1</v>
      </c>
    </row>
    <row r="119" spans="2:8" ht="43.5" x14ac:dyDescent="0.35">
      <c r="B119" s="56" t="s">
        <v>682</v>
      </c>
      <c r="C119" s="56" t="s">
        <v>683</v>
      </c>
      <c r="D119" s="56" t="s">
        <v>684</v>
      </c>
      <c r="E119" s="56"/>
      <c r="F119" s="56" t="s">
        <v>392</v>
      </c>
      <c r="G119" s="56"/>
      <c r="H119" s="57" t="b">
        <f>OR('[1]Sect 2 - Published TSMs'!DP_TSML102&lt;=600,ISBLANK('[1]Sect 2 - Published TSMs'!DP_TSML102)=TRUE)</f>
        <v>1</v>
      </c>
    </row>
    <row r="120" spans="2:8" ht="87" x14ac:dyDescent="0.35">
      <c r="B120" s="56" t="s">
        <v>685</v>
      </c>
      <c r="C120" s="56" t="s">
        <v>686</v>
      </c>
      <c r="D120" s="56" t="s">
        <v>687</v>
      </c>
      <c r="E120" s="56"/>
      <c r="F120" s="56" t="s">
        <v>392</v>
      </c>
      <c r="G120" s="56"/>
      <c r="H120" s="57" t="b">
        <f>OR('[1]Sect 2 - Published TSMs'!DP_TSML103&gt;=50,ISBLANK('[1]Sect 2 - Published TSMs'!DP_TSML103)=TRUE)</f>
        <v>1</v>
      </c>
    </row>
    <row r="121" spans="2:8" ht="87" x14ac:dyDescent="0.35">
      <c r="B121" s="56" t="s">
        <v>688</v>
      </c>
      <c r="C121" s="56" t="s">
        <v>689</v>
      </c>
      <c r="D121" s="56" t="s">
        <v>690</v>
      </c>
      <c r="E121" s="56"/>
      <c r="F121" s="56" t="s">
        <v>392</v>
      </c>
      <c r="G121" s="56"/>
      <c r="H121" s="57" t="b">
        <f>OR('[1]Sect 2 - Published TSMs'!DP_TSML104&gt;=30,ISBLANK('[1]Sect 2 - Published TSMs'!DP_TSML104)=TRUE)</f>
        <v>1</v>
      </c>
    </row>
    <row r="122" spans="2:8" ht="87" x14ac:dyDescent="0.35">
      <c r="B122" s="56" t="s">
        <v>691</v>
      </c>
      <c r="C122" s="56" t="s">
        <v>692</v>
      </c>
      <c r="D122" s="56" t="s">
        <v>693</v>
      </c>
      <c r="E122" s="56"/>
      <c r="F122" s="56" t="s">
        <v>392</v>
      </c>
      <c r="G122" s="56"/>
      <c r="H122" s="57" t="b">
        <f>OR('[1]Sect 2 - Published TSMs'!DP_TSML105&gt;=30,ISBLANK('[1]Sect 2 - Published TSMs'!DP_TSML105)=TRUE)</f>
        <v>1</v>
      </c>
    </row>
    <row r="123" spans="2:8" ht="87" x14ac:dyDescent="0.35">
      <c r="B123" s="56" t="s">
        <v>694</v>
      </c>
      <c r="C123" s="56" t="s">
        <v>695</v>
      </c>
      <c r="D123" s="56" t="s">
        <v>696</v>
      </c>
      <c r="E123" s="56"/>
      <c r="F123" s="56" t="s">
        <v>392</v>
      </c>
      <c r="G123" s="56"/>
      <c r="H123" s="57" t="b">
        <f>OR('[1]Sect 2 - Published TSMs'!DP_TSML106&gt;=50,ISBLANK('[1]Sect 2 - Published TSMs'!DP_TSML106)=TRUE)</f>
        <v>1</v>
      </c>
    </row>
    <row r="124" spans="2:8" ht="87" x14ac:dyDescent="0.35">
      <c r="B124" s="56" t="s">
        <v>697</v>
      </c>
      <c r="C124" s="56" t="s">
        <v>698</v>
      </c>
      <c r="D124" s="56" t="s">
        <v>699</v>
      </c>
      <c r="E124" s="56"/>
      <c r="F124" s="56" t="s">
        <v>392</v>
      </c>
      <c r="G124" s="56"/>
      <c r="H124" s="57" t="b">
        <f>OR('[1]Sect 2 - Published TSMs'!DP_TSML107&gt;=30,ISBLANK('[1]Sect 2 - Published TSMs'!DP_TSML107)=TRUE)</f>
        <v>1</v>
      </c>
    </row>
    <row r="125" spans="2:8" ht="87" x14ac:dyDescent="0.35">
      <c r="B125" s="56" t="s">
        <v>700</v>
      </c>
      <c r="C125" s="56" t="s">
        <v>701</v>
      </c>
      <c r="D125" s="56" t="s">
        <v>702</v>
      </c>
      <c r="E125" s="56"/>
      <c r="F125" s="56" t="s">
        <v>392</v>
      </c>
      <c r="G125" s="56"/>
      <c r="H125" s="57" t="b">
        <f>OR('[1]Sect 2 - Published TSMs'!DP_TSML108&gt;=30,ISBLANK('[1]Sect 2 - Published TSMs'!DP_TSML108)=TRUE)</f>
        <v>1</v>
      </c>
    </row>
    <row r="126" spans="2:8" ht="72.5" x14ac:dyDescent="0.35">
      <c r="B126" s="56" t="s">
        <v>703</v>
      </c>
      <c r="C126" s="56" t="s">
        <v>704</v>
      </c>
      <c r="D126" s="56" t="s">
        <v>705</v>
      </c>
      <c r="E126" s="56"/>
      <c r="F126" s="56" t="s">
        <v>392</v>
      </c>
      <c r="G126" s="56"/>
      <c r="H126" s="57" t="b">
        <f>OR('[1]Sect 2 - Published TSMs'!DP_TSML109&gt;=20,ISBLANK('[1]Sect 2 - Published TSMs'!DP_TSML109)=TRUE)</f>
        <v>1</v>
      </c>
    </row>
    <row r="127" spans="2:8" ht="72.5" x14ac:dyDescent="0.35">
      <c r="B127" s="56" t="s">
        <v>706</v>
      </c>
      <c r="C127" s="56" t="s">
        <v>707</v>
      </c>
      <c r="D127" s="56" t="s">
        <v>708</v>
      </c>
      <c r="E127" s="56"/>
      <c r="F127" s="56" t="s">
        <v>392</v>
      </c>
      <c r="G127" s="56"/>
      <c r="H127" s="57" t="b">
        <f>OR('[1]Sect 2 - Published TSMs'!DP_TSML110&gt;=20,ISBLANK('[1]Sect 2 - Published TSMs'!DP_TSML110)=TRUE)</f>
        <v>1</v>
      </c>
    </row>
    <row r="128" spans="2:8" ht="72.5" x14ac:dyDescent="0.35">
      <c r="B128" s="56" t="s">
        <v>709</v>
      </c>
      <c r="C128" s="56" t="s">
        <v>710</v>
      </c>
      <c r="D128" s="56" t="s">
        <v>711</v>
      </c>
      <c r="E128" s="56"/>
      <c r="F128" s="56" t="s">
        <v>392</v>
      </c>
      <c r="G128" s="56"/>
      <c r="H128" s="57" t="b">
        <f>OR('[1]Sect 2 - Published TSMs'!DP_TSML111&gt;=20,ISBLANK('[1]Sect 2 - Published TSMs'!DP_TSML111)=TRUE)</f>
        <v>1</v>
      </c>
    </row>
    <row r="129" spans="2:24" ht="72.5" x14ac:dyDescent="0.35">
      <c r="B129" s="56" t="s">
        <v>712</v>
      </c>
      <c r="C129" s="56" t="s">
        <v>713</v>
      </c>
      <c r="D129" s="56" t="s">
        <v>714</v>
      </c>
      <c r="E129" s="56"/>
      <c r="F129" s="56" t="s">
        <v>392</v>
      </c>
      <c r="G129" s="56"/>
      <c r="H129" s="57" t="b">
        <f>OR('[1]Sect 2 - Published TSMs'!DP_TSML112&gt;=20,ISBLANK('[1]Sect 2 - Published TSMs'!DP_TSML112)=TRUE)</f>
        <v>1</v>
      </c>
    </row>
    <row r="130" spans="2:24" ht="72.5" x14ac:dyDescent="0.35">
      <c r="B130" s="56" t="s">
        <v>715</v>
      </c>
      <c r="C130" s="56" t="s">
        <v>716</v>
      </c>
      <c r="D130" s="56" t="s">
        <v>717</v>
      </c>
      <c r="E130" s="56"/>
      <c r="F130" s="56" t="s">
        <v>392</v>
      </c>
      <c r="G130" s="56"/>
      <c r="H130" s="57" t="b">
        <f>OR('[1]Sect 2 - Published TSMs'!DP_TSML113&gt;=20,ISBLANK('[1]Sect 2 - Published TSMs'!DP_TSML113)=TRUE)</f>
        <v>1</v>
      </c>
    </row>
    <row r="131" spans="2:24" ht="72.5" x14ac:dyDescent="0.35">
      <c r="B131" s="56" t="s">
        <v>718</v>
      </c>
      <c r="C131" s="56" t="s">
        <v>719</v>
      </c>
      <c r="D131" s="56" t="s">
        <v>720</v>
      </c>
      <c r="E131" s="56"/>
      <c r="F131" s="56" t="s">
        <v>392</v>
      </c>
      <c r="G131" s="56"/>
      <c r="H131" s="57" t="b">
        <f>OR('[1]Sect 2 - Published TSMs'!DP_TSML114&gt;=20,ISBLANK('[1]Sect 2 - Published TSMs'!DP_TSML114)=TRUE)</f>
        <v>1</v>
      </c>
    </row>
    <row r="132" spans="2:24" ht="72.5" x14ac:dyDescent="0.35">
      <c r="B132" s="56" t="s">
        <v>721</v>
      </c>
      <c r="C132" s="56" t="s">
        <v>722</v>
      </c>
      <c r="D132" s="56" t="s">
        <v>723</v>
      </c>
      <c r="E132" s="56"/>
      <c r="F132" s="56" t="s">
        <v>392</v>
      </c>
      <c r="G132" s="56"/>
      <c r="H132" s="57" t="b">
        <f>OR('[1]Sect 2 - Published TSMs'!DP_TSML115&gt;=20,ISBLANK('[1]Sect 2 - Published TSMs'!DP_TSML115)=TRUE)</f>
        <v>1</v>
      </c>
    </row>
    <row r="133" spans="2:24" ht="72.5" x14ac:dyDescent="0.35">
      <c r="B133" s="56" t="s">
        <v>724</v>
      </c>
      <c r="C133" s="56" t="s">
        <v>725</v>
      </c>
      <c r="D133" s="56" t="s">
        <v>726</v>
      </c>
      <c r="E133" s="56"/>
      <c r="F133" s="56" t="s">
        <v>392</v>
      </c>
      <c r="G133" s="56"/>
      <c r="H133" s="57" t="b">
        <f>OR('[1]Sect 2 - Published TSMs'!DP_TSML116&gt;=20,ISBLANK('[1]Sect 2 - Published TSMs'!DP_TSML116)=TRUE)</f>
        <v>1</v>
      </c>
    </row>
    <row r="134" spans="2:24" ht="72.5" x14ac:dyDescent="0.35">
      <c r="B134" s="56" t="s">
        <v>727</v>
      </c>
      <c r="C134" s="56" t="s">
        <v>728</v>
      </c>
      <c r="D134" s="56" t="s">
        <v>729</v>
      </c>
      <c r="E134" s="56"/>
      <c r="F134" s="56" t="s">
        <v>392</v>
      </c>
      <c r="G134" s="56"/>
      <c r="H134" s="57" t="b">
        <f>OR('[1]Sect 2 - Published TSMs'!DP_TSML117&gt;=20,ISBLANK('[1]Sect 2 - Published TSMs'!DP_TSML117)=TRUE)</f>
        <v>1</v>
      </c>
    </row>
    <row r="135" spans="2:24" ht="72.5" x14ac:dyDescent="0.35">
      <c r="B135" s="56" t="s">
        <v>730</v>
      </c>
      <c r="C135" s="56" t="s">
        <v>731</v>
      </c>
      <c r="D135" s="56" t="s">
        <v>732</v>
      </c>
      <c r="E135" s="56"/>
      <c r="F135" s="56" t="s">
        <v>392</v>
      </c>
      <c r="G135" s="56"/>
      <c r="H135" s="57" t="b">
        <f>OR('[1]Sect 2 - Published TSMs'!DP_TSML118&gt;=20,ISBLANK('[1]Sect 2 - Published TSMs'!DP_TSML118)=TRUE)</f>
        <v>1</v>
      </c>
    </row>
    <row r="136" spans="2:24" ht="72.5" x14ac:dyDescent="0.35">
      <c r="B136" s="56" t="s">
        <v>733</v>
      </c>
      <c r="C136" s="56" t="s">
        <v>734</v>
      </c>
      <c r="D136" s="56" t="s">
        <v>735</v>
      </c>
      <c r="E136" s="56"/>
      <c r="F136" s="56" t="s">
        <v>392</v>
      </c>
      <c r="G136" s="56"/>
      <c r="H136" s="57" t="b">
        <f>OR('[1]Sect 2 - Published TSMs'!DP_TSML119&gt;=20,ISBLANK('[1]Sect 2 - Published TSMs'!DP_TSML119)=TRUE)</f>
        <v>1</v>
      </c>
      <c r="O136" s="59"/>
      <c r="P136" s="59"/>
      <c r="Q136" s="59"/>
      <c r="R136" s="59"/>
      <c r="S136" s="59"/>
      <c r="T136" s="59"/>
      <c r="U136" s="59"/>
      <c r="V136" s="59"/>
      <c r="W136" s="59"/>
      <c r="X136" s="59"/>
    </row>
    <row r="137" spans="2:24" ht="72.5" x14ac:dyDescent="0.35">
      <c r="B137" s="56" t="s">
        <v>736</v>
      </c>
      <c r="C137" s="56" t="s">
        <v>737</v>
      </c>
      <c r="D137" s="56" t="s">
        <v>738</v>
      </c>
      <c r="E137" s="56"/>
      <c r="F137" s="56" t="s">
        <v>392</v>
      </c>
      <c r="G137" s="56"/>
      <c r="H137" s="57" t="b">
        <f>OR('[1]Sect 2 - Published TSMs'!DP_TSML120&gt;=20,ISBLANK('[1]Sect 2 - Published TSMs'!DP_TSML120)=TRUE)</f>
        <v>1</v>
      </c>
    </row>
    <row r="138" spans="2:24" ht="72.5" x14ac:dyDescent="0.35">
      <c r="B138" s="56" t="s">
        <v>739</v>
      </c>
      <c r="C138" s="56" t="s">
        <v>740</v>
      </c>
      <c r="D138" s="56" t="s">
        <v>741</v>
      </c>
      <c r="E138" s="56"/>
      <c r="F138" s="56" t="s">
        <v>392</v>
      </c>
      <c r="G138" s="56"/>
      <c r="H138" s="57" t="b">
        <f>OR('[1]Sect 2 - Published TSMs'!DP_TSML121&gt;=20,ISBLANK('[1]Sect 2 - Published TSMs'!DP_TSML121)=TRUE)</f>
        <v>1</v>
      </c>
    </row>
    <row r="139" spans="2:24" ht="72.5" x14ac:dyDescent="0.35">
      <c r="B139" s="56" t="s">
        <v>742</v>
      </c>
      <c r="C139" s="56" t="s">
        <v>743</v>
      </c>
      <c r="D139" s="56" t="s">
        <v>744</v>
      </c>
      <c r="E139" s="56"/>
      <c r="F139" s="56" t="s">
        <v>392</v>
      </c>
      <c r="G139" s="56"/>
      <c r="H139" s="57" t="b">
        <f>OR('[1]Sect 2 - Published TSMs'!DP_TSML122&gt;=20,ISBLANK('[1]Sect 2 - Published TSMs'!DP_TSML122)=TRUE)</f>
        <v>1</v>
      </c>
    </row>
    <row r="140" spans="2:24" ht="72.5" x14ac:dyDescent="0.35">
      <c r="B140" s="56" t="s">
        <v>745</v>
      </c>
      <c r="C140" s="56" t="s">
        <v>746</v>
      </c>
      <c r="D140" s="56" t="s">
        <v>747</v>
      </c>
      <c r="E140" s="56"/>
      <c r="F140" s="56" t="s">
        <v>392</v>
      </c>
      <c r="G140" s="56"/>
      <c r="H140" s="57" t="b">
        <f>OR('[1]Sect 2 - Published TSMs'!DP_TSML123&gt;=20,ISBLANK('[1]Sect 2 - Published TSMs'!DP_TSML123)=TRUE)</f>
        <v>1</v>
      </c>
    </row>
    <row r="141" spans="2:24" ht="72.5" x14ac:dyDescent="0.35">
      <c r="B141" s="56" t="s">
        <v>748</v>
      </c>
      <c r="C141" s="56" t="s">
        <v>749</v>
      </c>
      <c r="D141" s="56" t="s">
        <v>750</v>
      </c>
      <c r="E141" s="56"/>
      <c r="F141" s="56" t="s">
        <v>392</v>
      </c>
      <c r="G141" s="56"/>
      <c r="H141" s="57" t="b">
        <f>OR('[1]Sect 2 - Published TSMs'!DP_TSML124&gt;=20,ISBLANK('[1]Sect 2 - Published TSMs'!DP_TSML124)=TRUE)</f>
        <v>1</v>
      </c>
    </row>
    <row r="142" spans="2:24" ht="72.5" x14ac:dyDescent="0.35">
      <c r="B142" s="56" t="s">
        <v>751</v>
      </c>
      <c r="C142" s="56" t="s">
        <v>752</v>
      </c>
      <c r="D142" s="56" t="s">
        <v>753</v>
      </c>
      <c r="E142" s="56"/>
      <c r="F142" s="56" t="s">
        <v>392</v>
      </c>
      <c r="G142" s="56"/>
      <c r="H142" s="57" t="b">
        <f>OR('[1]Sect 2 - Published TSMs'!DP_TSML125&gt;=20,ISBLANK('[1]Sect 2 - Published TSMs'!DP_TSML125)=TRUE)</f>
        <v>1</v>
      </c>
    </row>
    <row r="143" spans="2:24" ht="72.5" x14ac:dyDescent="0.35">
      <c r="B143" s="56" t="s">
        <v>754</v>
      </c>
      <c r="C143" s="56" t="s">
        <v>755</v>
      </c>
      <c r="D143" s="56" t="s">
        <v>756</v>
      </c>
      <c r="E143" s="56"/>
      <c r="F143" s="56" t="s">
        <v>392</v>
      </c>
      <c r="G143" s="56"/>
      <c r="H143" s="57" t="b">
        <f>OR('[1]Sect 2 - Published TSMs'!DP_TSML126&gt;=20,ISBLANK('[1]Sect 2 - Published TSMs'!DP_TSML126)=TRUE)</f>
        <v>1</v>
      </c>
    </row>
    <row r="144" spans="2:24" ht="72.5" x14ac:dyDescent="0.35">
      <c r="B144" s="56" t="s">
        <v>757</v>
      </c>
      <c r="C144" s="56" t="s">
        <v>758</v>
      </c>
      <c r="D144" s="56" t="s">
        <v>759</v>
      </c>
      <c r="E144" s="56"/>
      <c r="F144" s="56" t="s">
        <v>392</v>
      </c>
      <c r="G144" s="56"/>
      <c r="H144" s="57" t="b">
        <f>OR('[1]Sect 2 - Published TSMs'!DP_TSML127&gt;=20,ISBLANK('[1]Sect 2 - Published TSMs'!DP_TSML127)=TRUE)</f>
        <v>1</v>
      </c>
    </row>
    <row r="145" spans="2:8" ht="72.5" x14ac:dyDescent="0.35">
      <c r="B145" s="56" t="s">
        <v>760</v>
      </c>
      <c r="C145" s="56" t="s">
        <v>761</v>
      </c>
      <c r="D145" s="56" t="s">
        <v>762</v>
      </c>
      <c r="E145" s="56"/>
      <c r="F145" s="56" t="s">
        <v>392</v>
      </c>
      <c r="G145" s="56"/>
      <c r="H145" s="57" t="b">
        <f>OR('[1]Sect 2 - Published TSMs'!DP_TSML128&gt;=20,ISBLANK('[1]Sect 2 - Published TSMs'!DP_TSML128)=TRUE)</f>
        <v>1</v>
      </c>
    </row>
    <row r="146" spans="2:8" ht="72.5" x14ac:dyDescent="0.35">
      <c r="B146" s="56" t="s">
        <v>763</v>
      </c>
      <c r="C146" s="56" t="s">
        <v>764</v>
      </c>
      <c r="D146" s="56" t="s">
        <v>765</v>
      </c>
      <c r="E146" s="56"/>
      <c r="F146" s="56" t="s">
        <v>392</v>
      </c>
      <c r="G146" s="56"/>
      <c r="H146" s="57" t="b">
        <f>OR('[1]Sect 2 - Published TSMs'!DP_TSML129&gt;=20,ISBLANK('[1]Sect 2 - Published TSMs'!DP_TSML129)=TRUE)</f>
        <v>1</v>
      </c>
    </row>
    <row r="147" spans="2:8" ht="72.5" x14ac:dyDescent="0.35">
      <c r="B147" s="56" t="s">
        <v>766</v>
      </c>
      <c r="C147" s="56" t="s">
        <v>767</v>
      </c>
      <c r="D147" s="56" t="s">
        <v>768</v>
      </c>
      <c r="E147" s="56"/>
      <c r="F147" s="56" t="s">
        <v>392</v>
      </c>
      <c r="G147" s="56"/>
      <c r="H147" s="57" t="b">
        <f>OR('[1]Sect 2 - Published TSMs'!DP_TSML130&gt;=20,ISBLANK('[1]Sect 2 - Published TSMs'!DP_TSML130)=TRUE)</f>
        <v>1</v>
      </c>
    </row>
    <row r="148" spans="2:8" ht="72.5" x14ac:dyDescent="0.35">
      <c r="B148" s="56" t="s">
        <v>769</v>
      </c>
      <c r="C148" s="56" t="s">
        <v>770</v>
      </c>
      <c r="D148" s="56" t="s">
        <v>771</v>
      </c>
      <c r="E148" s="56"/>
      <c r="F148" s="56" t="s">
        <v>392</v>
      </c>
      <c r="G148" s="56"/>
      <c r="H148" s="57" t="b">
        <f>OR('[1]Sect 2 - Published TSMs'!DP_TSML131&gt;=20,ISBLANK('[1]Sect 2 - Published TSMs'!DP_TSML131)=TRUE)</f>
        <v>1</v>
      </c>
    </row>
    <row r="149" spans="2:8" ht="72.5" x14ac:dyDescent="0.35">
      <c r="B149" s="56" t="s">
        <v>772</v>
      </c>
      <c r="C149" s="56" t="s">
        <v>773</v>
      </c>
      <c r="D149" s="56" t="s">
        <v>774</v>
      </c>
      <c r="E149" s="56"/>
      <c r="F149" s="56" t="s">
        <v>392</v>
      </c>
      <c r="G149" s="56"/>
      <c r="H149" s="57" t="b">
        <f>OR('[1]Sect 2 - Published TSMs'!DP_TSML132&gt;=20,ISBLANK('[1]Sect 2 - Published TSMs'!DP_TSML132)=TRUE)</f>
        <v>1</v>
      </c>
    </row>
    <row r="150" spans="2:8" ht="72.5" x14ac:dyDescent="0.35">
      <c r="B150" s="56" t="s">
        <v>775</v>
      </c>
      <c r="C150" s="56" t="s">
        <v>776</v>
      </c>
      <c r="D150" s="56" t="s">
        <v>777</v>
      </c>
      <c r="E150" s="56"/>
      <c r="F150" s="56" t="s">
        <v>392</v>
      </c>
      <c r="G150" s="56"/>
      <c r="H150" s="57" t="b">
        <f>OR('[1]Sect 2 - Published TSMs'!DP_TSML133&gt;=20,ISBLANK('[1]Sect 2 - Published TSMs'!DP_TSML133)=TRUE)</f>
        <v>1</v>
      </c>
    </row>
    <row r="151" spans="2:8" ht="72.5" x14ac:dyDescent="0.35">
      <c r="B151" s="56" t="s">
        <v>778</v>
      </c>
      <c r="C151" s="56" t="s">
        <v>779</v>
      </c>
      <c r="D151" s="56" t="s">
        <v>780</v>
      </c>
      <c r="E151" s="56"/>
      <c r="F151" s="56" t="s">
        <v>392</v>
      </c>
      <c r="G151" s="56"/>
      <c r="H151" s="57" t="b">
        <f>OR('[1]Sect 2 - Published TSMs'!DP_TSML134&gt;=20,ISBLANK('[1]Sect 2 - Published TSMs'!DP_TSML134)=TRUE)</f>
        <v>1</v>
      </c>
    </row>
    <row r="152" spans="2:8" ht="72.5" x14ac:dyDescent="0.35">
      <c r="B152" s="56" t="s">
        <v>781</v>
      </c>
      <c r="C152" s="56" t="s">
        <v>782</v>
      </c>
      <c r="D152" s="56" t="s">
        <v>783</v>
      </c>
      <c r="E152" s="56"/>
      <c r="F152" s="56" t="s">
        <v>392</v>
      </c>
      <c r="G152" s="56"/>
      <c r="H152" s="57" t="b">
        <f>OR('[1]Sect 2 - Published TSMs'!DP_TSML135&gt;=20,ISBLANK('[1]Sect 2 - Published TSMs'!DP_TSML135)=TRUE)</f>
        <v>1</v>
      </c>
    </row>
    <row r="153" spans="2:8" ht="72.5" x14ac:dyDescent="0.35">
      <c r="B153" s="56" t="s">
        <v>784</v>
      </c>
      <c r="C153" s="56" t="s">
        <v>785</v>
      </c>
      <c r="D153" s="56" t="s">
        <v>786</v>
      </c>
      <c r="E153" s="56"/>
      <c r="F153" s="56" t="s">
        <v>392</v>
      </c>
      <c r="G153" s="56"/>
      <c r="H153" s="57" t="b">
        <f>OR('[1]Sect 2 - Published TSMs'!DP_TSML136&gt;=20,ISBLANK('[1]Sect 2 - Published TSMs'!DP_TSML136)=TRUE)</f>
        <v>1</v>
      </c>
    </row>
    <row r="154" spans="2:8" ht="72.5" x14ac:dyDescent="0.35">
      <c r="B154" s="56" t="s">
        <v>787</v>
      </c>
      <c r="C154" s="56" t="s">
        <v>788</v>
      </c>
      <c r="D154" s="56" t="s">
        <v>789</v>
      </c>
      <c r="E154" s="56"/>
      <c r="F154" s="56" t="s">
        <v>392</v>
      </c>
      <c r="G154" s="56"/>
      <c r="H154" s="57" t="b">
        <f>OR('[1]Sect 2 - Published TSMs'!DP_TSML137&gt;=20,ISBLANK('[1]Sect 2 - Published TSMs'!DP_TSML137)=TRUE)</f>
        <v>1</v>
      </c>
    </row>
    <row r="155" spans="2:8" ht="72.5" x14ac:dyDescent="0.35">
      <c r="B155" s="56" t="s">
        <v>790</v>
      </c>
      <c r="C155" s="56" t="s">
        <v>791</v>
      </c>
      <c r="D155" s="56" t="s">
        <v>792</v>
      </c>
      <c r="E155" s="56"/>
      <c r="F155" s="56" t="s">
        <v>392</v>
      </c>
      <c r="G155" s="56"/>
      <c r="H155" s="57" t="b">
        <f>OR('[1]Sect 2 - Published TSMs'!DP_TSML138&gt;=20,ISBLANK('[1]Sect 2 - Published TSMs'!DP_TSML138)=TRUE)</f>
        <v>1</v>
      </c>
    </row>
    <row r="156" spans="2:8" ht="72.5" x14ac:dyDescent="0.35">
      <c r="B156" s="56" t="s">
        <v>793</v>
      </c>
      <c r="C156" s="56" t="s">
        <v>794</v>
      </c>
      <c r="D156" s="56" t="s">
        <v>795</v>
      </c>
      <c r="E156" s="56"/>
      <c r="F156" s="56" t="s">
        <v>392</v>
      </c>
      <c r="G156" s="56"/>
      <c r="H156" s="57" t="b">
        <f>OR('[1]Sect 2 - Published TSMs'!DP_TSML139&gt;=20,ISBLANK('[1]Sect 2 - Published TSMs'!DP_TSML139)=TRUE)</f>
        <v>1</v>
      </c>
    </row>
    <row r="157" spans="2:8" ht="72.5" x14ac:dyDescent="0.35">
      <c r="B157" s="56" t="s">
        <v>796</v>
      </c>
      <c r="C157" s="56" t="s">
        <v>797</v>
      </c>
      <c r="D157" s="56" t="s">
        <v>798</v>
      </c>
      <c r="E157" s="56"/>
      <c r="F157" s="56" t="s">
        <v>392</v>
      </c>
      <c r="G157" s="56"/>
      <c r="H157" s="57" t="b">
        <f>OR('[1]Sect 2 - Published TSMs'!DP_TSML140&gt;=20,ISBLANK('[1]Sect 2 - Published TSMs'!DP_TSML140)=TRUE)</f>
        <v>1</v>
      </c>
    </row>
    <row r="158" spans="2:8" ht="72.5" x14ac:dyDescent="0.35">
      <c r="B158" s="56" t="s">
        <v>799</v>
      </c>
      <c r="C158" s="56" t="s">
        <v>800</v>
      </c>
      <c r="D158" s="56" t="s">
        <v>801</v>
      </c>
      <c r="E158" s="56"/>
      <c r="F158" s="56" t="s">
        <v>392</v>
      </c>
      <c r="G158" s="56"/>
      <c r="H158" s="57" t="b">
        <f>OR('[1]Sect 2 - Published TSMs'!DP_TSML141&gt;=20,ISBLANK('[1]Sect 2 - Published TSMs'!DP_TSML141)=TRUE)</f>
        <v>1</v>
      </c>
    </row>
    <row r="159" spans="2:8" ht="58" x14ac:dyDescent="0.35">
      <c r="B159" s="56" t="s">
        <v>802</v>
      </c>
      <c r="C159" s="56" t="s">
        <v>803</v>
      </c>
      <c r="D159" s="56" t="s">
        <v>804</v>
      </c>
      <c r="E159" s="56"/>
      <c r="F159" s="56" t="s">
        <v>364</v>
      </c>
      <c r="G159" s="56"/>
      <c r="H159" s="57" t="b">
        <f>OR(AND('[1]Sect 1a - Background'!DP_TSML001="Yes",ISBLANK('[1]Sect 2 - Published TSMs'!DP_TSML097)=FALSE),AND('[1]Sect 1a - Background'!DP_TSML001="No",ISBLANK('[1]Sect 2 - Published TSMs'!DP_TSML097)=TRUE))</f>
        <v>1</v>
      </c>
    </row>
    <row r="160" spans="2:8" ht="58" x14ac:dyDescent="0.35">
      <c r="B160" s="56" t="s">
        <v>805</v>
      </c>
      <c r="C160" s="56" t="s">
        <v>806</v>
      </c>
      <c r="D160" s="56" t="s">
        <v>807</v>
      </c>
      <c r="E160" s="56"/>
      <c r="F160" s="56" t="s">
        <v>364</v>
      </c>
      <c r="G160" s="56"/>
      <c r="H160" s="57" t="b">
        <f>OR(AND('[1]Sect 1a - Background'!DP_TSML002="Yes",ISBLANK('[1]Sect 2 - Published TSMs'!DP_TSML098)=FALSE),AND('[1]Sect 1a - Background'!DP_TSML002="No",ISBLANK('[1]Sect 2 - Published TSMs'!DP_TSML098)=TRUE))</f>
        <v>1</v>
      </c>
    </row>
    <row r="161" spans="2:8" ht="72.5" x14ac:dyDescent="0.35">
      <c r="B161" s="56" t="s">
        <v>808</v>
      </c>
      <c r="C161" s="56" t="s">
        <v>809</v>
      </c>
      <c r="D161" s="56" t="s">
        <v>810</v>
      </c>
      <c r="E161" s="56"/>
      <c r="F161" s="56" t="s">
        <v>364</v>
      </c>
      <c r="G161" s="56"/>
      <c r="H161" s="57" t="b">
        <f>OR(AND('[1]Sect 1a - Background'!DP_TSML003="Yes",ISBLANK('[1]Sect 2 - Published TSMs'!DP_TSML099)=FALSE),AND('[1]Sect 1a - Background'!DP_TSML003="No",ISBLANK('[1]Sect 2 - Published TSMs'!DP_TSML099)=TRUE))</f>
        <v>1</v>
      </c>
    </row>
    <row r="162" spans="2:8" ht="58" x14ac:dyDescent="0.35">
      <c r="B162" s="56" t="s">
        <v>811</v>
      </c>
      <c r="C162" s="56" t="s">
        <v>812</v>
      </c>
      <c r="D162" s="56" t="s">
        <v>813</v>
      </c>
      <c r="E162" s="56"/>
      <c r="F162" s="56" t="s">
        <v>364</v>
      </c>
      <c r="G162" s="56"/>
      <c r="H162" s="57" t="b">
        <f>OR(AND('[1]Sect 1a - Background'!DP_TSML001="Yes",ISBLANK('[1]Sect 2 - Published TSMs'!DP_TSML100)=FALSE),AND('[1]Sect 1a - Background'!DP_TSML001="No",ISBLANK('[1]Sect 2 - Published TSMs'!DP_TSML100)=TRUE))</f>
        <v>1</v>
      </c>
    </row>
    <row r="163" spans="2:8" ht="58" x14ac:dyDescent="0.35">
      <c r="B163" s="56" t="s">
        <v>814</v>
      </c>
      <c r="C163" s="56" t="s">
        <v>815</v>
      </c>
      <c r="D163" s="56" t="s">
        <v>816</v>
      </c>
      <c r="E163" s="56"/>
      <c r="F163" s="56" t="s">
        <v>364</v>
      </c>
      <c r="G163" s="56"/>
      <c r="H163" s="57" t="b">
        <f>OR(AND('[1]Sect 1a - Background'!DP_TSML002="Yes",ISBLANK('[1]Sect 2 - Published TSMs'!DP_TSML101)=FALSE),AND('[1]Sect 1a - Background'!DP_TSML002="No",ISBLANK('[1]Sect 2 - Published TSMs'!DP_TSML101)=TRUE))</f>
        <v>1</v>
      </c>
    </row>
    <row r="164" spans="2:8" ht="72.5" x14ac:dyDescent="0.35">
      <c r="B164" s="56" t="s">
        <v>817</v>
      </c>
      <c r="C164" s="56" t="s">
        <v>818</v>
      </c>
      <c r="D164" s="56" t="s">
        <v>819</v>
      </c>
      <c r="E164" s="56"/>
      <c r="F164" s="56" t="s">
        <v>364</v>
      </c>
      <c r="G164" s="56"/>
      <c r="H164" s="57" t="b">
        <f>OR(AND('[1]Sect 1a - Background'!DP_TSML003="Yes",ISBLANK('[1]Sect 2 - Published TSMs'!DP_TSML102)=FALSE),AND('[1]Sect 1a - Background'!DP_TSML003="No",ISBLANK('[1]Sect 2 - Published TSMs'!DP_TSML102)=TRUE))</f>
        <v>1</v>
      </c>
    </row>
    <row r="165" spans="2:8" ht="58" x14ac:dyDescent="0.35">
      <c r="B165" s="56" t="s">
        <v>820</v>
      </c>
      <c r="C165" s="56" t="s">
        <v>821</v>
      </c>
      <c r="D165" s="56" t="s">
        <v>822</v>
      </c>
      <c r="E165" s="56"/>
      <c r="F165" s="56" t="s">
        <v>364</v>
      </c>
      <c r="G165" s="56"/>
      <c r="H165" s="57" t="b">
        <f>OR(AND('[1]Sect 1a - Background'!DP_TSML001="Yes",ISBLANK('[1]Sect 2 - Published TSMs'!DP_TSML103)=FALSE),AND('[1]Sect 1a - Background'!DP_TSML001="No",ISBLANK('[1]Sect 2 - Published TSMs'!DP_TSML103)=TRUE))</f>
        <v>1</v>
      </c>
    </row>
    <row r="166" spans="2:8" ht="58" x14ac:dyDescent="0.35">
      <c r="B166" s="56" t="s">
        <v>823</v>
      </c>
      <c r="C166" s="56" t="s">
        <v>824</v>
      </c>
      <c r="D166" s="56" t="s">
        <v>825</v>
      </c>
      <c r="E166" s="56"/>
      <c r="F166" s="56" t="s">
        <v>364</v>
      </c>
      <c r="G166" s="56"/>
      <c r="H166" s="57" t="b">
        <f>OR(AND('[1]Sect 1a - Background'!DP_TSML002="Yes",ISBLANK('[1]Sect 2 - Published TSMs'!DP_TSML104)=FALSE),AND('[1]Sect 1a - Background'!DP_TSML002="No",ISBLANK('[1]Sect 2 - Published TSMs'!DP_TSML104)=TRUE))</f>
        <v>1</v>
      </c>
    </row>
    <row r="167" spans="2:8" ht="72.5" x14ac:dyDescent="0.35">
      <c r="B167" s="56" t="s">
        <v>826</v>
      </c>
      <c r="C167" s="56" t="s">
        <v>827</v>
      </c>
      <c r="D167" s="56" t="s">
        <v>828</v>
      </c>
      <c r="E167" s="56"/>
      <c r="F167" s="56" t="s">
        <v>364</v>
      </c>
      <c r="G167" s="56"/>
      <c r="H167" s="57" t="b">
        <f>OR(AND('[1]Sect 1a - Background'!DP_TSML003="Yes",ISBLANK('[1]Sect 2 - Published TSMs'!DP_TSML105)=FALSE),AND('[1]Sect 1a - Background'!DP_TSML003="No",ISBLANK('[1]Sect 2 - Published TSMs'!DP_TSML105)=TRUE))</f>
        <v>1</v>
      </c>
    </row>
    <row r="168" spans="2:8" ht="58" x14ac:dyDescent="0.35">
      <c r="B168" s="56" t="s">
        <v>829</v>
      </c>
      <c r="C168" s="56" t="s">
        <v>830</v>
      </c>
      <c r="D168" s="56" t="s">
        <v>831</v>
      </c>
      <c r="E168" s="56"/>
      <c r="F168" s="56" t="s">
        <v>364</v>
      </c>
      <c r="G168" s="56"/>
      <c r="H168" s="57" t="b">
        <f>OR(AND('[1]Sect 1a - Background'!DP_TSML001="Yes",ISBLANK('[1]Sect 2 - Published TSMs'!DP_TSML106)=FALSE),AND('[1]Sect 1a - Background'!DP_TSML001="No",ISBLANK('[1]Sect 2 - Published TSMs'!DP_TSML106)=TRUE))</f>
        <v>1</v>
      </c>
    </row>
    <row r="169" spans="2:8" ht="58" x14ac:dyDescent="0.35">
      <c r="B169" s="56" t="s">
        <v>832</v>
      </c>
      <c r="C169" s="56" t="s">
        <v>833</v>
      </c>
      <c r="D169" s="56" t="s">
        <v>834</v>
      </c>
      <c r="E169" s="56"/>
      <c r="F169" s="56" t="s">
        <v>364</v>
      </c>
      <c r="G169" s="56"/>
      <c r="H169" s="57" t="b">
        <f>OR(AND('[1]Sect 1a - Background'!DP_TSML002="Yes",ISBLANK('[1]Sect 2 - Published TSMs'!DP_TSML107)=FALSE),AND('[1]Sect 1a - Background'!DP_TSML002="No",ISBLANK('[1]Sect 2 - Published TSMs'!DP_TSML107)=TRUE))</f>
        <v>1</v>
      </c>
    </row>
    <row r="170" spans="2:8" ht="72.5" x14ac:dyDescent="0.35">
      <c r="B170" s="56" t="s">
        <v>835</v>
      </c>
      <c r="C170" s="56" t="s">
        <v>836</v>
      </c>
      <c r="D170" s="56" t="s">
        <v>837</v>
      </c>
      <c r="E170" s="56"/>
      <c r="F170" s="56" t="s">
        <v>364</v>
      </c>
      <c r="G170" s="56"/>
      <c r="H170" s="57" t="b">
        <f>OR(AND('[1]Sect 1a - Background'!DP_TSML003="Yes",ISBLANK('[1]Sect 2 - Published TSMs'!DP_TSML108)=FALSE),AND('[1]Sect 1a - Background'!DP_TSML003="No",ISBLANK('[1]Sect 2 - Published TSMs'!DP_TSML108)=TRUE))</f>
        <v>1</v>
      </c>
    </row>
    <row r="171" spans="2:8" ht="58" x14ac:dyDescent="0.35">
      <c r="B171" s="56" t="s">
        <v>838</v>
      </c>
      <c r="C171" s="56" t="s">
        <v>839</v>
      </c>
      <c r="D171" s="56" t="s">
        <v>840</v>
      </c>
      <c r="E171" s="56"/>
      <c r="F171" s="56" t="s">
        <v>364</v>
      </c>
      <c r="G171" s="56"/>
      <c r="H171" s="57" t="b">
        <f>OR(AND('[1]Sect 1a - Background'!DP_TSML001="Yes",ISBLANK('[1]Sect 2 - Published TSMs'!DP_TSML109)=FALSE),AND('[1]Sect 1a - Background'!DP_TSML001="No",ISBLANK('[1]Sect 2 - Published TSMs'!DP_TSML109)=TRUE))</f>
        <v>1</v>
      </c>
    </row>
    <row r="172" spans="2:8" ht="58" x14ac:dyDescent="0.35">
      <c r="B172" s="56" t="s">
        <v>841</v>
      </c>
      <c r="C172" s="56" t="s">
        <v>842</v>
      </c>
      <c r="D172" s="56" t="s">
        <v>843</v>
      </c>
      <c r="E172" s="56"/>
      <c r="F172" s="56" t="s">
        <v>364</v>
      </c>
      <c r="G172" s="56"/>
      <c r="H172" s="57" t="b">
        <f>OR(AND('[1]Sect 1a - Background'!DP_TSML002="Yes",ISBLANK('[1]Sect 2 - Published TSMs'!DP_TSML110)=FALSE),AND('[1]Sect 1a - Background'!DP_TSML002="No",ISBLANK('[1]Sect 2 - Published TSMs'!DP_TSML110)=TRUE))</f>
        <v>1</v>
      </c>
    </row>
    <row r="173" spans="2:8" ht="72.5" x14ac:dyDescent="0.35">
      <c r="B173" s="56" t="s">
        <v>844</v>
      </c>
      <c r="C173" s="56" t="s">
        <v>845</v>
      </c>
      <c r="D173" s="56" t="s">
        <v>846</v>
      </c>
      <c r="E173" s="56"/>
      <c r="F173" s="56" t="s">
        <v>364</v>
      </c>
      <c r="G173" s="56"/>
      <c r="H173" s="57" t="b">
        <f>OR(AND('[1]Sect 1a - Background'!DP_TSML003="Yes",ISBLANK('[1]Sect 2 - Published TSMs'!DP_TSML111)=FALSE),AND('[1]Sect 1a - Background'!DP_TSML003="No",ISBLANK('[1]Sect 2 - Published TSMs'!DP_TSML111)=TRUE))</f>
        <v>1</v>
      </c>
    </row>
    <row r="174" spans="2:8" ht="58" x14ac:dyDescent="0.35">
      <c r="B174" s="56" t="s">
        <v>847</v>
      </c>
      <c r="C174" s="56" t="s">
        <v>848</v>
      </c>
      <c r="D174" s="56" t="s">
        <v>849</v>
      </c>
      <c r="E174" s="56"/>
      <c r="F174" s="56" t="s">
        <v>364</v>
      </c>
      <c r="G174" s="56"/>
      <c r="H174" s="57" t="b">
        <f>OR(AND('[1]Sect 1a - Background'!DP_TSML001="Yes",ISBLANK('[1]Sect 2 - Published TSMs'!DP_TSML112)=FALSE),AND('[1]Sect 1a - Background'!DP_TSML001="No",ISBLANK('[1]Sect 2 - Published TSMs'!DP_TSML112)=TRUE))</f>
        <v>1</v>
      </c>
    </row>
    <row r="175" spans="2:8" ht="72.5" x14ac:dyDescent="0.35">
      <c r="B175" s="56" t="s">
        <v>850</v>
      </c>
      <c r="C175" s="56" t="s">
        <v>851</v>
      </c>
      <c r="D175" s="56" t="s">
        <v>852</v>
      </c>
      <c r="E175" s="56"/>
      <c r="F175" s="56" t="s">
        <v>364</v>
      </c>
      <c r="G175" s="56"/>
      <c r="H175" s="57" t="b">
        <f>OR(AND('[1]Sect 1a - Background'!DP_TSML003="Yes",ISBLANK('[1]Sect 2 - Published TSMs'!DP_TSML113)=FALSE),AND('[1]Sect 1a - Background'!DP_TSML003="No",ISBLANK('[1]Sect 2 - Published TSMs'!DP_TSML113)=TRUE))</f>
        <v>1</v>
      </c>
    </row>
    <row r="176" spans="2:8" ht="58" x14ac:dyDescent="0.35">
      <c r="B176" s="56" t="s">
        <v>853</v>
      </c>
      <c r="C176" s="56" t="s">
        <v>854</v>
      </c>
      <c r="D176" s="56" t="s">
        <v>855</v>
      </c>
      <c r="E176" s="56"/>
      <c r="F176" s="56" t="s">
        <v>364</v>
      </c>
      <c r="G176" s="56"/>
      <c r="H176" s="57" t="b">
        <f>OR(AND('[1]Sect 1a - Background'!DP_TSML001="Yes",ISBLANK('[1]Sect 2 - Published TSMs'!DP_TSML114)=FALSE),AND('[1]Sect 1a - Background'!DP_TSML001="No",ISBLANK('[1]Sect 2 - Published TSMs'!DP_TSML114)=TRUE))</f>
        <v>1</v>
      </c>
    </row>
    <row r="177" spans="2:8" ht="72.5" x14ac:dyDescent="0.35">
      <c r="B177" s="56" t="s">
        <v>856</v>
      </c>
      <c r="C177" s="56" t="s">
        <v>857</v>
      </c>
      <c r="D177" s="56" t="s">
        <v>858</v>
      </c>
      <c r="E177" s="56"/>
      <c r="F177" s="56" t="s">
        <v>364</v>
      </c>
      <c r="G177" s="56"/>
      <c r="H177" s="57" t="b">
        <f>OR(AND('[1]Sect 1a - Background'!DP_TSML003="Yes",ISBLANK('[1]Sect 2 - Published TSMs'!DP_TSML115)=FALSE),AND('[1]Sect 1a - Background'!DP_TSML003="No",ISBLANK('[1]Sect 2 - Published TSMs'!DP_TSML115)=TRUE))</f>
        <v>1</v>
      </c>
    </row>
    <row r="178" spans="2:8" ht="58" x14ac:dyDescent="0.35">
      <c r="B178" s="56" t="s">
        <v>859</v>
      </c>
      <c r="C178" s="56" t="s">
        <v>860</v>
      </c>
      <c r="D178" s="56" t="s">
        <v>861</v>
      </c>
      <c r="E178" s="56"/>
      <c r="F178" s="56" t="s">
        <v>364</v>
      </c>
      <c r="G178" s="56"/>
      <c r="H178" s="57" t="b">
        <f>OR(AND('[1]Sect 1a - Background'!DP_TSML001="Yes",ISBLANK('[1]Sect 2 - Published TSMs'!DP_TSML116)=FALSE),AND('[1]Sect 1a - Background'!DP_TSML001="No",ISBLANK('[1]Sect 2 - Published TSMs'!DP_TSML116)=TRUE))</f>
        <v>1</v>
      </c>
    </row>
    <row r="179" spans="2:8" ht="72.5" x14ac:dyDescent="0.35">
      <c r="B179" s="56" t="s">
        <v>862</v>
      </c>
      <c r="C179" s="56" t="s">
        <v>863</v>
      </c>
      <c r="D179" s="56" t="s">
        <v>864</v>
      </c>
      <c r="E179" s="56"/>
      <c r="F179" s="56" t="s">
        <v>364</v>
      </c>
      <c r="G179" s="56"/>
      <c r="H179" s="57" t="b">
        <f>OR(AND('[1]Sect 1a - Background'!DP_TSML003="Yes",ISBLANK('[1]Sect 2 - Published TSMs'!DP_TSML117)=FALSE),AND('[1]Sect 1a - Background'!DP_TSML003="No",ISBLANK('[1]Sect 2 - Published TSMs'!DP_TSML117)=TRUE))</f>
        <v>1</v>
      </c>
    </row>
    <row r="180" spans="2:8" ht="58" x14ac:dyDescent="0.35">
      <c r="B180" s="56" t="s">
        <v>865</v>
      </c>
      <c r="C180" s="56" t="s">
        <v>866</v>
      </c>
      <c r="D180" s="56" t="s">
        <v>867</v>
      </c>
      <c r="E180" s="56"/>
      <c r="F180" s="56" t="s">
        <v>364</v>
      </c>
      <c r="G180" s="56"/>
      <c r="H180" s="57" t="b">
        <f>OR(AND('[1]Sect 1a - Background'!DP_TSML001="Yes",ISBLANK('[1]Sect 2 - Published TSMs'!DP_TSML118)=FALSE),AND('[1]Sect 1a - Background'!DP_TSML001="No",ISBLANK('[1]Sect 2 - Published TSMs'!DP_TSML118)=TRUE))</f>
        <v>1</v>
      </c>
    </row>
    <row r="181" spans="2:8" ht="58" x14ac:dyDescent="0.35">
      <c r="B181" s="56" t="s">
        <v>868</v>
      </c>
      <c r="C181" s="56" t="s">
        <v>869</v>
      </c>
      <c r="D181" s="56" t="s">
        <v>870</v>
      </c>
      <c r="E181" s="56"/>
      <c r="F181" s="56" t="s">
        <v>364</v>
      </c>
      <c r="G181" s="56"/>
      <c r="H181" s="57" t="b">
        <f>OR(AND('[1]Sect 1a - Background'!DP_TSML002="Yes",ISBLANK('[1]Sect 2 - Published TSMs'!DP_TSML119)=FALSE),AND('[1]Sect 1a - Background'!DP_TSML002="No",ISBLANK('[1]Sect 2 - Published TSMs'!DP_TSML119)=TRUE))</f>
        <v>1</v>
      </c>
    </row>
    <row r="182" spans="2:8" ht="72.5" x14ac:dyDescent="0.35">
      <c r="B182" s="56" t="s">
        <v>871</v>
      </c>
      <c r="C182" s="56" t="s">
        <v>872</v>
      </c>
      <c r="D182" s="56" t="s">
        <v>873</v>
      </c>
      <c r="E182" s="56"/>
      <c r="F182" s="56" t="s">
        <v>364</v>
      </c>
      <c r="G182" s="56"/>
      <c r="H182" s="57" t="b">
        <f>OR(AND('[1]Sect 1a - Background'!DP_TSML003="Yes",ISBLANK('[1]Sect 2 - Published TSMs'!DP_TSML120)=FALSE),AND('[1]Sect 1a - Background'!DP_TSML003="No",ISBLANK('[1]Sect 2 - Published TSMs'!DP_TSML120)=TRUE))</f>
        <v>1</v>
      </c>
    </row>
    <row r="183" spans="2:8" ht="58" x14ac:dyDescent="0.35">
      <c r="B183" s="56" t="s">
        <v>874</v>
      </c>
      <c r="C183" s="56" t="s">
        <v>875</v>
      </c>
      <c r="D183" s="56" t="s">
        <v>876</v>
      </c>
      <c r="E183" s="56"/>
      <c r="F183" s="56" t="s">
        <v>364</v>
      </c>
      <c r="G183" s="56"/>
      <c r="H183" s="57" t="b">
        <f>OR(AND('[1]Sect 1a - Background'!DP_TSML001="Yes",ISBLANK('[1]Sect 2 - Published TSMs'!DP_TSML121)=FALSE),AND('[1]Sect 1a - Background'!DP_TSML001="No",ISBLANK('[1]Sect 2 - Published TSMs'!DP_TSML121)=TRUE))</f>
        <v>1</v>
      </c>
    </row>
    <row r="184" spans="2:8" ht="58" x14ac:dyDescent="0.35">
      <c r="B184" s="56" t="s">
        <v>877</v>
      </c>
      <c r="C184" s="56" t="s">
        <v>878</v>
      </c>
      <c r="D184" s="56" t="s">
        <v>879</v>
      </c>
      <c r="E184" s="56"/>
      <c r="F184" s="56" t="s">
        <v>364</v>
      </c>
      <c r="G184" s="56"/>
      <c r="H184" s="57" t="b">
        <f>OR(AND('[1]Sect 1a - Background'!DP_TSML002="Yes",ISBLANK('[1]Sect 2 - Published TSMs'!DP_TSML122)=FALSE),AND('[1]Sect 1a - Background'!DP_TSML002="No",ISBLANK('[1]Sect 2 - Published TSMs'!DP_TSML122)=TRUE))</f>
        <v>1</v>
      </c>
    </row>
    <row r="185" spans="2:8" ht="72.5" x14ac:dyDescent="0.35">
      <c r="B185" s="56" t="s">
        <v>880</v>
      </c>
      <c r="C185" s="56" t="s">
        <v>881</v>
      </c>
      <c r="D185" s="56" t="s">
        <v>882</v>
      </c>
      <c r="E185" s="56"/>
      <c r="F185" s="56" t="s">
        <v>364</v>
      </c>
      <c r="G185" s="56"/>
      <c r="H185" s="57" t="b">
        <f>OR(AND('[1]Sect 1a - Background'!DP_TSML003="Yes",ISBLANK('[1]Sect 2 - Published TSMs'!DP_TSML123)=FALSE),AND('[1]Sect 1a - Background'!DP_TSML003="No",ISBLANK('[1]Sect 2 - Published TSMs'!DP_TSML123)=TRUE))</f>
        <v>1</v>
      </c>
    </row>
    <row r="186" spans="2:8" ht="58" x14ac:dyDescent="0.35">
      <c r="B186" s="56" t="s">
        <v>883</v>
      </c>
      <c r="C186" s="56" t="s">
        <v>884</v>
      </c>
      <c r="D186" s="56" t="s">
        <v>885</v>
      </c>
      <c r="E186" s="56"/>
      <c r="F186" s="56" t="s">
        <v>364</v>
      </c>
      <c r="G186" s="56"/>
      <c r="H186" s="57" t="b">
        <f>OR(AND('[1]Sect 1a - Background'!DP_TSML001="Yes",ISBLANK('[1]Sect 2 - Published TSMs'!DP_TSML124)=FALSE),AND('[1]Sect 1a - Background'!DP_TSML001="No",ISBLANK('[1]Sect 2 - Published TSMs'!DP_TSML124)=TRUE))</f>
        <v>1</v>
      </c>
    </row>
    <row r="187" spans="2:8" ht="58" x14ac:dyDescent="0.35">
      <c r="B187" s="56" t="s">
        <v>886</v>
      </c>
      <c r="C187" s="56" t="s">
        <v>887</v>
      </c>
      <c r="D187" s="56" t="s">
        <v>888</v>
      </c>
      <c r="E187" s="56"/>
      <c r="F187" s="56" t="s">
        <v>364</v>
      </c>
      <c r="G187" s="56"/>
      <c r="H187" s="57" t="b">
        <f>OR(AND('[1]Sect 1a - Background'!DP_TSML002="Yes",ISBLANK('[1]Sect 2 - Published TSMs'!DP_TSML125)=FALSE),AND('[1]Sect 1a - Background'!DP_TSML002="No",ISBLANK('[1]Sect 2 - Published TSMs'!DP_TSML125)=TRUE))</f>
        <v>1</v>
      </c>
    </row>
    <row r="188" spans="2:8" ht="72.5" x14ac:dyDescent="0.35">
      <c r="B188" s="56" t="s">
        <v>889</v>
      </c>
      <c r="C188" s="56" t="s">
        <v>890</v>
      </c>
      <c r="D188" s="56" t="s">
        <v>891</v>
      </c>
      <c r="E188" s="56"/>
      <c r="F188" s="56" t="s">
        <v>364</v>
      </c>
      <c r="G188" s="56"/>
      <c r="H188" s="57" t="b">
        <f>OR(AND('[1]Sect 1a - Background'!DP_TSML003="Yes",ISBLANK('[1]Sect 2 - Published TSMs'!DP_TSML126)=FALSE),AND('[1]Sect 1a - Background'!DP_TSML003="No",ISBLANK('[1]Sect 2 - Published TSMs'!DP_TSML126)=TRUE))</f>
        <v>1</v>
      </c>
    </row>
    <row r="189" spans="2:8" ht="58" x14ac:dyDescent="0.35">
      <c r="B189" s="56" t="s">
        <v>892</v>
      </c>
      <c r="C189" s="56" t="s">
        <v>893</v>
      </c>
      <c r="D189" s="56" t="s">
        <v>894</v>
      </c>
      <c r="E189" s="56"/>
      <c r="F189" s="56" t="s">
        <v>364</v>
      </c>
      <c r="G189" s="56"/>
      <c r="H189" s="57" t="b">
        <f>OR(AND('[1]Sect 1a - Background'!DP_TSML001="Yes",ISBLANK('[1]Sect 2 - Published TSMs'!DP_TSML127)=FALSE),AND('[1]Sect 1a - Background'!DP_TSML001="No",ISBLANK('[1]Sect 2 - Published TSMs'!DP_TSML127)=TRUE))</f>
        <v>1</v>
      </c>
    </row>
    <row r="190" spans="2:8" ht="58" x14ac:dyDescent="0.35">
      <c r="B190" s="56" t="s">
        <v>895</v>
      </c>
      <c r="C190" s="56" t="s">
        <v>896</v>
      </c>
      <c r="D190" s="56" t="s">
        <v>897</v>
      </c>
      <c r="E190" s="56"/>
      <c r="F190" s="56" t="s">
        <v>364</v>
      </c>
      <c r="G190" s="56"/>
      <c r="H190" s="57" t="b">
        <f>OR(AND('[1]Sect 1a - Background'!DP_TSML002="Yes",ISBLANK('[1]Sect 2 - Published TSMs'!DP_TSML128)=FALSE),AND('[1]Sect 1a - Background'!DP_TSML002="No",ISBLANK('[1]Sect 2 - Published TSMs'!DP_TSML128)=TRUE))</f>
        <v>1</v>
      </c>
    </row>
    <row r="191" spans="2:8" ht="72.5" x14ac:dyDescent="0.35">
      <c r="B191" s="56" t="s">
        <v>898</v>
      </c>
      <c r="C191" s="56" t="s">
        <v>899</v>
      </c>
      <c r="D191" s="56" t="s">
        <v>900</v>
      </c>
      <c r="E191" s="56"/>
      <c r="F191" s="56" t="s">
        <v>364</v>
      </c>
      <c r="G191" s="56"/>
      <c r="H191" s="57" t="b">
        <f>OR(AND('[1]Sect 1a - Background'!DP_TSML003="Yes",ISBLANK('[1]Sect 2 - Published TSMs'!DP_TSML129)=FALSE),AND('[1]Sect 1a - Background'!DP_TSML003="No",ISBLANK('[1]Sect 2 - Published TSMs'!DP_TSML129)=TRUE))</f>
        <v>1</v>
      </c>
    </row>
    <row r="192" spans="2:8" ht="58" x14ac:dyDescent="0.35">
      <c r="B192" s="56" t="s">
        <v>901</v>
      </c>
      <c r="C192" s="56" t="s">
        <v>902</v>
      </c>
      <c r="D192" s="56" t="s">
        <v>903</v>
      </c>
      <c r="E192" s="56"/>
      <c r="F192" s="56" t="s">
        <v>364</v>
      </c>
      <c r="G192" s="56"/>
      <c r="H192" s="57" t="b">
        <f>OR(AND('[1]Sect 1a - Background'!DP_TSML001="Yes",ISBLANK('[1]Sect 2 - Published TSMs'!DP_TSML130)=FALSE),AND('[1]Sect 1a - Background'!DP_TSML001="No",ISBLANK('[1]Sect 2 - Published TSMs'!DP_TSML130)=TRUE))</f>
        <v>1</v>
      </c>
    </row>
    <row r="193" spans="2:8" ht="58" x14ac:dyDescent="0.35">
      <c r="B193" s="56" t="s">
        <v>904</v>
      </c>
      <c r="C193" s="56" t="s">
        <v>905</v>
      </c>
      <c r="D193" s="56" t="s">
        <v>906</v>
      </c>
      <c r="E193" s="56"/>
      <c r="F193" s="56" t="s">
        <v>364</v>
      </c>
      <c r="G193" s="56"/>
      <c r="H193" s="57" t="b">
        <f>OR(AND('[1]Sect 1a - Background'!DP_TSML002="Yes",ISBLANK('[1]Sect 2 - Published TSMs'!DP_TSML131)=FALSE),AND('[1]Sect 1a - Background'!DP_TSML002="No",ISBLANK('[1]Sect 2 - Published TSMs'!DP_TSML131)=TRUE))</f>
        <v>1</v>
      </c>
    </row>
    <row r="194" spans="2:8" ht="72.5" x14ac:dyDescent="0.35">
      <c r="B194" s="56" t="s">
        <v>907</v>
      </c>
      <c r="C194" s="56" t="s">
        <v>908</v>
      </c>
      <c r="D194" s="56" t="s">
        <v>909</v>
      </c>
      <c r="E194" s="56"/>
      <c r="F194" s="56" t="s">
        <v>364</v>
      </c>
      <c r="G194" s="56"/>
      <c r="H194" s="57" t="b">
        <f>OR(AND('[1]Sect 1a - Background'!DP_TSML003="Yes",ISBLANK('[1]Sect 2 - Published TSMs'!DP_TSML132)=FALSE),AND('[1]Sect 1a - Background'!DP_TSML003="No",ISBLANK('[1]Sect 2 - Published TSMs'!DP_TSML132)=TRUE))</f>
        <v>1</v>
      </c>
    </row>
    <row r="195" spans="2:8" ht="58" x14ac:dyDescent="0.35">
      <c r="B195" s="56" t="s">
        <v>910</v>
      </c>
      <c r="C195" s="56" t="s">
        <v>911</v>
      </c>
      <c r="D195" s="56" t="s">
        <v>912</v>
      </c>
      <c r="E195" s="56"/>
      <c r="F195" s="56" t="s">
        <v>364</v>
      </c>
      <c r="G195" s="56"/>
      <c r="H195" s="57" t="b">
        <f>OR(AND('[1]Sect 1a - Background'!DP_TSML001="Yes",ISBLANK('[1]Sect 2 - Published TSMs'!DP_TSML133)=FALSE),AND('[1]Sect 1a - Background'!DP_TSML001="No",ISBLANK('[1]Sect 2 - Published TSMs'!DP_TSML133)=TRUE))</f>
        <v>1</v>
      </c>
    </row>
    <row r="196" spans="2:8" ht="58" x14ac:dyDescent="0.35">
      <c r="B196" s="56" t="s">
        <v>913</v>
      </c>
      <c r="C196" s="56" t="s">
        <v>914</v>
      </c>
      <c r="D196" s="56" t="s">
        <v>915</v>
      </c>
      <c r="E196" s="56"/>
      <c r="F196" s="56" t="s">
        <v>364</v>
      </c>
      <c r="G196" s="56"/>
      <c r="H196" s="57" t="b">
        <f>OR(AND('[1]Sect 1a - Background'!DP_TSML002="Yes",ISBLANK('[1]Sect 2 - Published TSMs'!DP_TSML134)=FALSE),AND('[1]Sect 1a - Background'!DP_TSML002="No",ISBLANK('[1]Sect 2 - Published TSMs'!DP_TSML134)=TRUE))</f>
        <v>1</v>
      </c>
    </row>
    <row r="197" spans="2:8" ht="72.5" x14ac:dyDescent="0.35">
      <c r="B197" s="56" t="s">
        <v>916</v>
      </c>
      <c r="C197" s="56" t="s">
        <v>917</v>
      </c>
      <c r="D197" s="56" t="s">
        <v>918</v>
      </c>
      <c r="E197" s="56"/>
      <c r="F197" s="56" t="s">
        <v>364</v>
      </c>
      <c r="G197" s="56"/>
      <c r="H197" s="57" t="b">
        <f>OR(AND('[1]Sect 1a - Background'!DP_TSML003="Yes",ISBLANK('[1]Sect 2 - Published TSMs'!DP_TSML135)=FALSE),AND('[1]Sect 1a - Background'!DP_TSML003="No",ISBLANK('[1]Sect 2 - Published TSMs'!DP_TSML135)=TRUE))</f>
        <v>1</v>
      </c>
    </row>
    <row r="198" spans="2:8" ht="58" x14ac:dyDescent="0.35">
      <c r="B198" s="56" t="s">
        <v>919</v>
      </c>
      <c r="C198" s="56" t="s">
        <v>920</v>
      </c>
      <c r="D198" s="56" t="s">
        <v>921</v>
      </c>
      <c r="E198" s="56"/>
      <c r="F198" s="56" t="s">
        <v>364</v>
      </c>
      <c r="G198" s="56"/>
      <c r="H198" s="57" t="b">
        <f>OR(AND('[1]Sect 1a - Background'!DP_TSML001="Yes",ISBLANK('[1]Sect 2 - Published TSMs'!DP_TSML136)=FALSE),AND('[1]Sect 1a - Background'!DP_TSML001="No",ISBLANK('[1]Sect 2 - Published TSMs'!DP_TSML136)=TRUE))</f>
        <v>1</v>
      </c>
    </row>
    <row r="199" spans="2:8" ht="58" x14ac:dyDescent="0.35">
      <c r="B199" s="56" t="s">
        <v>922</v>
      </c>
      <c r="C199" s="56" t="s">
        <v>923</v>
      </c>
      <c r="D199" s="56" t="s">
        <v>924</v>
      </c>
      <c r="E199" s="56"/>
      <c r="F199" s="56" t="s">
        <v>364</v>
      </c>
      <c r="G199" s="56"/>
      <c r="H199" s="57" t="b">
        <f>OR(AND('[1]Sect 1a - Background'!DP_TSML002="Yes",ISBLANK('[1]Sect 2 - Published TSMs'!DP_TSML137)=FALSE),AND('[1]Sect 1a - Background'!DP_TSML002="No",ISBLANK('[1]Sect 2 - Published TSMs'!DP_TSML137)=TRUE))</f>
        <v>1</v>
      </c>
    </row>
    <row r="200" spans="2:8" ht="72.5" x14ac:dyDescent="0.35">
      <c r="B200" s="56" t="s">
        <v>925</v>
      </c>
      <c r="C200" s="56" t="s">
        <v>926</v>
      </c>
      <c r="D200" s="56" t="s">
        <v>927</v>
      </c>
      <c r="E200" s="56"/>
      <c r="F200" s="56" t="s">
        <v>364</v>
      </c>
      <c r="G200" s="56"/>
      <c r="H200" s="57" t="b">
        <f>OR(AND('[1]Sect 1a - Background'!DP_TSML003="Yes",ISBLANK('[1]Sect 2 - Published TSMs'!DP_TSML138)=FALSE),AND('[1]Sect 1a - Background'!DP_TSML003="No",ISBLANK('[1]Sect 2 - Published TSMs'!DP_TSML138)=TRUE))</f>
        <v>1</v>
      </c>
    </row>
    <row r="201" spans="2:8" ht="58" x14ac:dyDescent="0.35">
      <c r="B201" s="56" t="s">
        <v>928</v>
      </c>
      <c r="C201" s="56" t="s">
        <v>929</v>
      </c>
      <c r="D201" s="56" t="s">
        <v>930</v>
      </c>
      <c r="E201" s="56"/>
      <c r="F201" s="56" t="s">
        <v>364</v>
      </c>
      <c r="G201" s="56"/>
      <c r="H201" s="57" t="b">
        <f>OR(AND('[1]Sect 1a - Background'!DP_TSML001="Yes",ISBLANK('[1]Sect 2 - Published TSMs'!DP_TSML139)=FALSE),AND('[1]Sect 1a - Background'!DP_TSML001="No",ISBLANK('[1]Sect 2 - Published TSMs'!DP_TSML139)=TRUE))</f>
        <v>1</v>
      </c>
    </row>
    <row r="202" spans="2:8" ht="58" x14ac:dyDescent="0.35">
      <c r="B202" s="56" t="s">
        <v>931</v>
      </c>
      <c r="C202" s="56" t="s">
        <v>932</v>
      </c>
      <c r="D202" s="56" t="s">
        <v>933</v>
      </c>
      <c r="E202" s="56"/>
      <c r="F202" s="56" t="s">
        <v>364</v>
      </c>
      <c r="G202" s="56"/>
      <c r="H202" s="57" t="b">
        <f>OR(AND('[1]Sect 1a - Background'!DP_TSML002="Yes",ISBLANK('[1]Sect 2 - Published TSMs'!DP_TSML140)=FALSE),AND('[1]Sect 1a - Background'!DP_TSML002="No",ISBLANK('[1]Sect 2 - Published TSMs'!DP_TSML140)=TRUE))</f>
        <v>1</v>
      </c>
    </row>
    <row r="203" spans="2:8" ht="72.5" x14ac:dyDescent="0.35">
      <c r="B203" s="56" t="s">
        <v>934</v>
      </c>
      <c r="C203" s="56" t="s">
        <v>935</v>
      </c>
      <c r="D203" s="56" t="s">
        <v>936</v>
      </c>
      <c r="E203" s="56"/>
      <c r="F203" s="56" t="s">
        <v>364</v>
      </c>
      <c r="G203" s="56"/>
      <c r="H203" s="57" t="b">
        <f>OR(AND('[1]Sect 1a - Background'!DP_TSML003="Yes",ISBLANK('[1]Sect 2 - Published TSMs'!DP_TSML141)=FALSE),AND('[1]Sect 1a - Background'!DP_TSML003="No",ISBLANK('[1]Sect 2 - Published TSMs'!DP_TSML141)=TRUE))</f>
        <v>1</v>
      </c>
    </row>
    <row r="204" spans="2:8" ht="130.5" x14ac:dyDescent="0.35">
      <c r="B204" s="56" t="s">
        <v>937</v>
      </c>
      <c r="C204" s="56" t="s">
        <v>938</v>
      </c>
      <c r="D204" s="56" t="s">
        <v>939</v>
      </c>
      <c r="E204" s="56"/>
      <c r="F204" s="56" t="s">
        <v>392</v>
      </c>
      <c r="G204" s="56"/>
      <c r="H204" s="57" t="b">
        <f>OR(ISBLANK('[1]Sect 4 - TSMs reported for LCRA'!DP_TSML183)=TRUE,'[1]Sect 4 - TSMs reported for LCRA'!DP_TSML183&lt;&gt;0)</f>
        <v>1</v>
      </c>
    </row>
    <row r="205" spans="2:8" ht="130.5" x14ac:dyDescent="0.35">
      <c r="B205" s="56" t="s">
        <v>940</v>
      </c>
      <c r="C205" s="56" t="s">
        <v>941</v>
      </c>
      <c r="D205" s="56" t="s">
        <v>942</v>
      </c>
      <c r="E205" s="56"/>
      <c r="F205" s="56" t="s">
        <v>392</v>
      </c>
      <c r="G205" s="56"/>
      <c r="H205" s="57" t="b">
        <f>OR(ISBLANK('[1]Sect 4 - TSMs reported for LCRA'!DP_TSML184)=TRUE,'[1]Sect 4 - TSMs reported for LCRA'!DP_TSML183&lt;&gt;0)</f>
        <v>1</v>
      </c>
    </row>
    <row r="206" spans="2:8" ht="43.5" x14ac:dyDescent="0.35">
      <c r="B206" s="56" t="s">
        <v>943</v>
      </c>
      <c r="C206" s="56" t="s">
        <v>418</v>
      </c>
      <c r="D206" s="56" t="s">
        <v>439</v>
      </c>
      <c r="E206" s="56"/>
      <c r="F206" s="56" t="s">
        <v>364</v>
      </c>
      <c r="G206" s="56"/>
      <c r="H206" s="57" t="b">
        <f>'[1]Sect 4 - TSMs reported for LCRA'!DP_TSML186&lt;='[1]Sect 4 - TSMs reported for LCRA'!DP_TSML187</f>
        <v>1</v>
      </c>
    </row>
    <row r="207" spans="2:8" ht="43.5" x14ac:dyDescent="0.35">
      <c r="B207" s="56" t="s">
        <v>944</v>
      </c>
      <c r="C207" s="56" t="s">
        <v>421</v>
      </c>
      <c r="D207" s="56" t="s">
        <v>442</v>
      </c>
      <c r="E207" s="56"/>
      <c r="F207" s="56" t="s">
        <v>364</v>
      </c>
      <c r="G207" s="56"/>
      <c r="H207" s="57" t="b">
        <f>'[1]Sect 4 - TSMs reported for LCRA'!DP_TSML189&lt;='[1]Sect 4 - TSMs reported for LCRA'!DP_TSML190</f>
        <v>1</v>
      </c>
    </row>
    <row r="208" spans="2:8" ht="130.5" x14ac:dyDescent="0.35">
      <c r="B208" s="56" t="s">
        <v>945</v>
      </c>
      <c r="C208" s="56" t="s">
        <v>946</v>
      </c>
      <c r="D208" s="56" t="s">
        <v>947</v>
      </c>
      <c r="E208" s="56"/>
      <c r="F208" s="56" t="s">
        <v>392</v>
      </c>
      <c r="G208" s="56"/>
      <c r="H208" s="57" t="b">
        <f>OR(ISBLANK('[1]Sect 4 - TSMs reported for LCRA'!DP_TSML191)=TRUE,'[1]Sect 4 - TSMs reported for LCRA'!DP_TSML191&lt;&gt;0)</f>
        <v>1</v>
      </c>
    </row>
    <row r="209" spans="2:8" ht="130.5" x14ac:dyDescent="0.35">
      <c r="B209" s="56" t="s">
        <v>948</v>
      </c>
      <c r="C209" s="56" t="s">
        <v>949</v>
      </c>
      <c r="D209" s="56" t="s">
        <v>950</v>
      </c>
      <c r="E209" s="56"/>
      <c r="F209" s="56" t="s">
        <v>392</v>
      </c>
      <c r="G209" s="56"/>
      <c r="H209" s="57" t="b">
        <f>OR(ISBLANK('[1]Sect 4 - TSMs reported for LCRA'!DP_TSML192)=TRUE,'[1]Sect 4 - TSMs reported for LCRA'!DP_TSML192&lt;&gt;0)</f>
        <v>1</v>
      </c>
    </row>
    <row r="210" spans="2:8" ht="87" x14ac:dyDescent="0.35">
      <c r="B210" s="56" t="s">
        <v>951</v>
      </c>
      <c r="C210" s="56" t="s">
        <v>952</v>
      </c>
      <c r="D210" s="56" t="s">
        <v>953</v>
      </c>
      <c r="E210" s="56"/>
      <c r="F210" s="56" t="s">
        <v>364</v>
      </c>
      <c r="G210" s="56"/>
      <c r="H210" s="57" t="b">
        <f>OR(AND('[1]Sect 4 - TSMs reported for LCRA'!DP_TSML193="No",ISBLANK('[1]Sect 4 - TSMs reported for LCRA'!DP_TSML194)=FALSE),AND('[1]Sect 4 - TSMs reported for LCRA'!DP_TSML193="Yes",ISBLANK('[1]Sect 4 - TSMs reported for LCRA'!DP_TSML194)=TRUE),AND(ISBLANK('[1]Sect 4 - TSMs reported for LCRA'!DP_TSML193)=TRUE,ISBLANK('[1]Sect 4 - TSMs reported for LCRA'!DP_TSML194)=TRUE))</f>
        <v>1</v>
      </c>
    </row>
    <row r="211" spans="2:8" ht="29" x14ac:dyDescent="0.35">
      <c r="B211" s="56" t="s">
        <v>954</v>
      </c>
      <c r="C211" s="56" t="s">
        <v>955</v>
      </c>
      <c r="D211" s="56" t="s">
        <v>956</v>
      </c>
      <c r="E211" s="56"/>
      <c r="F211" s="56" t="s">
        <v>392</v>
      </c>
      <c r="G211" s="56"/>
      <c r="H211" s="57" t="b">
        <f>OR('[1]Sect 4 - TSMs reported for LCRA'!DP_TSML179&lt;=200000,ISBLANK('[1]Sect 4 - TSMs reported for LCRA'!DP_TSML179)=TRUE)</f>
        <v>1</v>
      </c>
    </row>
    <row r="212" spans="2:8" ht="43.5" x14ac:dyDescent="0.35">
      <c r="B212" s="56" t="s">
        <v>957</v>
      </c>
      <c r="C212" s="56" t="s">
        <v>958</v>
      </c>
      <c r="D212" s="56" t="s">
        <v>959</v>
      </c>
      <c r="E212" s="56"/>
      <c r="F212" s="56" t="s">
        <v>392</v>
      </c>
      <c r="G212" s="56"/>
      <c r="H212" s="57" t="b">
        <f>OR('[1]Sect 4 - TSMs reported for LCRA'!DP_TSML182='[1]Sect 4 - TSMs reported for LCRA'!DP_TSML178,AND('[1]Sect 4 - TSMs reported for LCRA'!DP_TSML182=0,'[1]Sect 4 - TSMs reported for LCRA'!DP_TSML178=0))</f>
        <v>1</v>
      </c>
    </row>
    <row r="213" spans="2:8" ht="43.5" x14ac:dyDescent="0.35">
      <c r="B213" s="56" t="s">
        <v>960</v>
      </c>
      <c r="C213" s="56" t="s">
        <v>961</v>
      </c>
      <c r="D213" s="56" t="s">
        <v>962</v>
      </c>
      <c r="E213" s="56"/>
      <c r="F213" s="56" t="s">
        <v>392</v>
      </c>
      <c r="G213" s="56"/>
      <c r="H213" s="57" t="b">
        <f>OR('[1]Sect 4 - TSMs reported for LCRA'!DP_TSML187&lt;=200000,ISBLANK('[1]Sect 4 - TSMs reported for LCRA'!DP_TSML187)=TRUE)</f>
        <v>1</v>
      </c>
    </row>
    <row r="214" spans="2:8" ht="43.5" x14ac:dyDescent="0.35">
      <c r="B214" s="56" t="s">
        <v>963</v>
      </c>
      <c r="C214" s="56" t="s">
        <v>964</v>
      </c>
      <c r="D214" s="56" t="s">
        <v>965</v>
      </c>
      <c r="E214" s="56"/>
      <c r="F214" s="56" t="s">
        <v>392</v>
      </c>
      <c r="G214" s="56"/>
      <c r="H214" s="57" t="b">
        <f>OR('[1]Sect 4 - TSMs reported for LCRA'!DP_TSML190='[1]Sect 4 - TSMs reported for LCRA'!DP_TSML186,AND('[1]Sect 4 - TSMs reported for LCRA'!DP_TSML190=0,'[1]Sect 4 - TSMs reported for LCRA'!DP_TSML186=0))</f>
        <v>1</v>
      </c>
    </row>
    <row r="215" spans="2:8" ht="58" x14ac:dyDescent="0.35">
      <c r="B215" s="56" t="s">
        <v>966</v>
      </c>
      <c r="C215" s="56" t="s">
        <v>967</v>
      </c>
      <c r="D215" s="56" t="s">
        <v>968</v>
      </c>
      <c r="E215" s="56"/>
      <c r="F215" s="56" t="s">
        <v>392</v>
      </c>
      <c r="G215" s="56"/>
      <c r="H215" s="57" t="b">
        <f>AND('[1]Sect 4 - TSMs reported for LCRA'!DP_TSML201&gt;='[1]Sect 2 - Published TSMs'!DP_TSML109-1,'[1]Sect 4 - TSMs reported for LCRA'!DP_TSML201&lt;='[1]Sect 2 - Published TSMs'!DP_TSML109+1)</f>
        <v>1</v>
      </c>
    </row>
    <row r="216" spans="2:8" ht="58" x14ac:dyDescent="0.35">
      <c r="B216" s="56" t="s">
        <v>969</v>
      </c>
      <c r="C216" s="56" t="s">
        <v>970</v>
      </c>
      <c r="D216" s="56" t="s">
        <v>971</v>
      </c>
      <c r="E216" s="56"/>
      <c r="F216" s="56" t="s">
        <v>392</v>
      </c>
      <c r="G216" s="56"/>
      <c r="H216" s="57" t="b">
        <f>AND('[1]Sect 4 - TSMs reported for LCRA'!DP_TSML210&gt;='[1]Sect 2 - Published TSMs'!DP_TSML112-1,'[1]Sect 4 - TSMs reported for LCRA'!DP_TSML210&lt;='[1]Sect 2 - Published TSMs'!DP_TSML112+1)</f>
        <v>1</v>
      </c>
    </row>
    <row r="217" spans="2:8" ht="58" x14ac:dyDescent="0.35">
      <c r="B217" s="56" t="s">
        <v>972</v>
      </c>
      <c r="C217" s="56" t="s">
        <v>973</v>
      </c>
      <c r="D217" s="56" t="s">
        <v>974</v>
      </c>
      <c r="E217" s="56"/>
      <c r="F217" s="56" t="s">
        <v>392</v>
      </c>
      <c r="G217" s="56"/>
      <c r="H217" s="57" t="b">
        <f>AND('[1]Sect 4 - TSMs reported for LCRA'!DP_TSML219&gt;='[1]Sect 2 - Published TSMs'!DP_TSML114-1,'[1]Sect 4 - TSMs reported for LCRA'!DP_TSML219&lt;='[1]Sect 2 - Published TSMs'!DP_TSML114+1)</f>
        <v>1</v>
      </c>
    </row>
    <row r="218" spans="2:8" ht="58" x14ac:dyDescent="0.35">
      <c r="B218" s="56" t="s">
        <v>975</v>
      </c>
      <c r="C218" s="56" t="s">
        <v>976</v>
      </c>
      <c r="D218" s="56" t="s">
        <v>977</v>
      </c>
      <c r="E218" s="56"/>
      <c r="F218" s="56" t="s">
        <v>392</v>
      </c>
      <c r="G218" s="56"/>
      <c r="H218" s="57" t="b">
        <f>AND('[1]Sect 4 - TSMs reported for LCRA'!DP_TSML226&gt;='[1]Sect 2 - Published TSMs'!DP_TSML116-1,'[1]Sect 4 - TSMs reported for LCRA'!DP_TSML226&lt;='[1]Sect 2 - Published TSMs'!DP_TSML116+1)</f>
        <v>1</v>
      </c>
    </row>
    <row r="219" spans="2:8" ht="58" x14ac:dyDescent="0.35">
      <c r="B219" s="56" t="s">
        <v>978</v>
      </c>
      <c r="C219" s="56" t="s">
        <v>979</v>
      </c>
      <c r="D219" s="56" t="s">
        <v>980</v>
      </c>
      <c r="E219" s="56"/>
      <c r="F219" s="56" t="s">
        <v>392</v>
      </c>
      <c r="G219" s="56"/>
      <c r="H219" s="57" t="b">
        <f>AND('[1]Sect 4 - TSMs reported for LCRA'!DP_TSML233&gt;='[1]Sect 2 - Published TSMs'!DP_TSML118-1,'[1]Sect 4 - TSMs reported for LCRA'!DP_TSML233&lt;='[1]Sect 2 - Published TSMs'!DP_TSML118+1)</f>
        <v>1</v>
      </c>
    </row>
    <row r="220" spans="2:8" ht="58" x14ac:dyDescent="0.35">
      <c r="B220" s="56" t="s">
        <v>981</v>
      </c>
      <c r="C220" s="56" t="s">
        <v>982</v>
      </c>
      <c r="D220" s="56" t="s">
        <v>983</v>
      </c>
      <c r="E220" s="56"/>
      <c r="F220" s="56" t="s">
        <v>392</v>
      </c>
      <c r="G220" s="56"/>
      <c r="H220" s="57" t="b">
        <f>AND('[1]Sect 4 - TSMs reported for LCRA'!DP_TSML240&gt;='[1]Sect 2 - Published TSMs'!DP_TSML121-1,'[1]Sect 4 - TSMs reported for LCRA'!DP_TSML240&lt;='[1]Sect 2 - Published TSMs'!DP_TSML121+1)</f>
        <v>1</v>
      </c>
    </row>
    <row r="221" spans="2:8" ht="58" x14ac:dyDescent="0.35">
      <c r="B221" s="56" t="s">
        <v>984</v>
      </c>
      <c r="C221" s="56" t="s">
        <v>985</v>
      </c>
      <c r="D221" s="56" t="s">
        <v>986</v>
      </c>
      <c r="E221" s="56"/>
      <c r="F221" s="56" t="s">
        <v>392</v>
      </c>
      <c r="G221" s="56"/>
      <c r="H221" s="57" t="b">
        <f>AND('[1]Sect 4 - TSMs reported for LCRA'!DP_TSML247&gt;='[1]Sect 2 - Published TSMs'!DP_TSML124-1,'[1]Sect 4 - TSMs reported for LCRA'!DP_TSML247&lt;='[1]Sect 2 - Published TSMs'!DP_TSML124+1)</f>
        <v>1</v>
      </c>
    </row>
    <row r="222" spans="2:8" ht="58" x14ac:dyDescent="0.35">
      <c r="B222" s="56" t="s">
        <v>987</v>
      </c>
      <c r="C222" s="56" t="s">
        <v>988</v>
      </c>
      <c r="D222" s="56" t="s">
        <v>989</v>
      </c>
      <c r="E222" s="56"/>
      <c r="F222" s="56" t="s">
        <v>392</v>
      </c>
      <c r="G222" s="56"/>
      <c r="H222" s="57" t="b">
        <f>AND('[1]Sect 4 - TSMs reported for LCRA'!DP_TSML254&gt;='[1]Sect 2 - Published TSMs'!DP_TSML127-1,'[1]Sect 4 - TSMs reported for LCRA'!DP_TSML254&lt;='[1]Sect 2 - Published TSMs'!DP_TSML127+1)</f>
        <v>1</v>
      </c>
    </row>
    <row r="223" spans="2:8" ht="58" x14ac:dyDescent="0.35">
      <c r="B223" s="56" t="s">
        <v>990</v>
      </c>
      <c r="C223" s="56" t="s">
        <v>991</v>
      </c>
      <c r="D223" s="56" t="s">
        <v>992</v>
      </c>
      <c r="E223" s="56"/>
      <c r="F223" s="56" t="s">
        <v>392</v>
      </c>
      <c r="G223" s="56"/>
      <c r="H223" s="57" t="b">
        <f>AND('[1]Sect 4 - TSMs reported for LCRA'!DP_TSML263&gt;='[1]Sect 2 - Published TSMs'!DP_TSML130-1,'[1]Sect 4 - TSMs reported for LCRA'!DP_TSML263&lt;='[1]Sect 2 - Published TSMs'!DP_TSML130+1)</f>
        <v>1</v>
      </c>
    </row>
    <row r="224" spans="2:8" ht="58" x14ac:dyDescent="0.35">
      <c r="B224" s="56" t="s">
        <v>993</v>
      </c>
      <c r="C224" s="56" t="s">
        <v>994</v>
      </c>
      <c r="D224" s="56" t="s">
        <v>995</v>
      </c>
      <c r="E224" s="56"/>
      <c r="F224" s="56" t="s">
        <v>392</v>
      </c>
      <c r="G224" s="56"/>
      <c r="H224" s="57" t="b">
        <f>AND('[1]Sect 4 - TSMs reported for LCRA'!DP_TSML272&gt;='[1]Sect 2 - Published TSMs'!DP_TSML133-1,'[1]Sect 4 - TSMs reported for LCRA'!DP_TSML272&lt;='[1]Sect 2 - Published TSMs'!DP_TSML133+1)</f>
        <v>1</v>
      </c>
    </row>
    <row r="225" spans="2:12" ht="58" x14ac:dyDescent="0.35">
      <c r="B225" s="56" t="s">
        <v>996</v>
      </c>
      <c r="C225" s="56" t="s">
        <v>997</v>
      </c>
      <c r="D225" s="56" t="s">
        <v>998</v>
      </c>
      <c r="E225" s="56"/>
      <c r="F225" s="56" t="s">
        <v>392</v>
      </c>
      <c r="G225" s="56"/>
      <c r="H225" s="57" t="b">
        <f>AND('[1]Sect 4 - TSMs reported for LCRA'!DP_TSML279&gt;='[1]Sect 2 - Published TSMs'!DP_TSML136-1,'[1]Sect 4 - TSMs reported for LCRA'!DP_TSML279&lt;='[1]Sect 2 - Published TSMs'!DP_TSML136+1)</f>
        <v>1</v>
      </c>
    </row>
    <row r="226" spans="2:12" ht="58" x14ac:dyDescent="0.35">
      <c r="B226" s="56" t="s">
        <v>999</v>
      </c>
      <c r="C226" s="56" t="s">
        <v>1000</v>
      </c>
      <c r="D226" s="56" t="s">
        <v>1001</v>
      </c>
      <c r="E226" s="56"/>
      <c r="F226" s="56" t="s">
        <v>392</v>
      </c>
      <c r="G226" s="56"/>
      <c r="H226" s="57" t="b">
        <f>AND('[1]Sect 4 - TSMs reported for LCRA'!DP_TSML286&gt;='[1]Sect 2 - Published TSMs'!DP_TSML139-1,'[1]Sect 4 - TSMs reported for LCRA'!DP_TSML286&lt;='[1]Sect 2 - Published TSMs'!DP_TSML139+1)</f>
        <v>1</v>
      </c>
    </row>
    <row r="227" spans="2:12" ht="43.5" x14ac:dyDescent="0.35">
      <c r="B227" s="56" t="s">
        <v>1002</v>
      </c>
      <c r="C227" s="56" t="s">
        <v>1003</v>
      </c>
      <c r="D227" s="56" t="s">
        <v>1004</v>
      </c>
      <c r="E227" s="56"/>
      <c r="F227" s="56" t="s">
        <v>364</v>
      </c>
      <c r="G227" s="56"/>
      <c r="H227" s="57" t="b">
        <f>'[1]Sect 5 - TSMs reported for LCHO'!DP_TSML288&lt;='[1]Sect 5 - TSMs reported for LCHO'!DP_TSML289</f>
        <v>1</v>
      </c>
    </row>
    <row r="228" spans="2:12" ht="43.5" x14ac:dyDescent="0.35">
      <c r="B228" s="56" t="s">
        <v>1005</v>
      </c>
      <c r="C228" s="56" t="s">
        <v>1006</v>
      </c>
      <c r="D228" s="56" t="s">
        <v>1007</v>
      </c>
      <c r="E228" s="56"/>
      <c r="F228" s="56" t="s">
        <v>364</v>
      </c>
      <c r="G228" s="56"/>
      <c r="H228" s="57" t="b">
        <f>'[1]Sect 5 - TSMs reported for LCHO'!DP_TSML291&lt;='[1]Sect 5 - TSMs reported for LCHO'!DP_TSML292</f>
        <v>1</v>
      </c>
    </row>
    <row r="229" spans="2:12" ht="130.5" x14ac:dyDescent="0.35">
      <c r="B229" s="56" t="s">
        <v>1008</v>
      </c>
      <c r="C229" s="56" t="s">
        <v>1009</v>
      </c>
      <c r="D229" s="56" t="s">
        <v>939</v>
      </c>
      <c r="E229" s="56"/>
      <c r="F229" s="56" t="s">
        <v>392</v>
      </c>
      <c r="G229" s="56"/>
      <c r="H229" s="57" t="b">
        <f>OR(AND(ISBLANK('[1]Sect 5 - TSMs reported for LCHO'!DP_TSML293)=FALSE,'[1]Sect 5 - TSMs reported for LCHO'!DP_TSML293&lt;&gt;0),ISBLANK('[1]Sect 5 - TSMs reported for LCHO'!DP_TSML293)=TRUE)</f>
        <v>1</v>
      </c>
    </row>
    <row r="230" spans="2:12" ht="130.5" x14ac:dyDescent="0.35">
      <c r="B230" s="56" t="s">
        <v>1010</v>
      </c>
      <c r="C230" s="56" t="s">
        <v>1011</v>
      </c>
      <c r="D230" s="56" t="s">
        <v>1012</v>
      </c>
      <c r="E230" s="56"/>
      <c r="F230" s="56" t="s">
        <v>392</v>
      </c>
      <c r="G230" s="56"/>
      <c r="H230" s="57" t="b">
        <f>OR(AND(ISBLANK('[1]Sect 5 - TSMs reported for LCHO'!DP_TSML294)=FALSE,'[1]Sect 5 - TSMs reported for LCHO'!DP_TSML294&lt;&gt;0),ISBLANK('[1]Sect 5 - TSMs reported for LCHO'!DP_TSML294)=TRUE)</f>
        <v>1</v>
      </c>
    </row>
    <row r="231" spans="2:12" ht="43.5" x14ac:dyDescent="0.35">
      <c r="B231" s="56" t="s">
        <v>1013</v>
      </c>
      <c r="C231" s="56" t="s">
        <v>1014</v>
      </c>
      <c r="D231" s="56" t="s">
        <v>439</v>
      </c>
      <c r="E231" s="56"/>
      <c r="F231" s="56" t="s">
        <v>364</v>
      </c>
      <c r="G231" s="56"/>
      <c r="H231" s="57" t="b">
        <f>'[1]Sect 5 - TSMs reported for LCHO'!DP_TSML296&lt;='[1]Sect 5 - TSMs reported for LCHO'!DP_TSML297</f>
        <v>1</v>
      </c>
    </row>
    <row r="232" spans="2:12" ht="43.5" x14ac:dyDescent="0.35">
      <c r="B232" s="56" t="s">
        <v>1015</v>
      </c>
      <c r="C232" s="56" t="s">
        <v>1016</v>
      </c>
      <c r="D232" s="56" t="s">
        <v>442</v>
      </c>
      <c r="E232" s="56"/>
      <c r="F232" s="56" t="s">
        <v>364</v>
      </c>
      <c r="G232" s="56"/>
      <c r="H232" s="57" t="b">
        <f>'[1]Sect 5 - TSMs reported for LCHO'!DP_TSML299&lt;='[1]Sect 5 - TSMs reported for LCHO'!DP_TSML300</f>
        <v>1</v>
      </c>
    </row>
    <row r="233" spans="2:12" ht="130.5" x14ac:dyDescent="0.35">
      <c r="B233" s="56" t="s">
        <v>1017</v>
      </c>
      <c r="C233" s="56" t="s">
        <v>1018</v>
      </c>
      <c r="D233" s="56" t="s">
        <v>1019</v>
      </c>
      <c r="E233" s="56"/>
      <c r="F233" s="56" t="s">
        <v>392</v>
      </c>
      <c r="G233" s="56"/>
      <c r="H233" s="57" t="b">
        <f>OR(AND(ISBLANK('[1]Sect 5 - TSMs reported for LCHO'!DP_TSML301)=FALSE,'[1]Sect 5 - TSMs reported for LCHO'!DP_TSML301&lt;&gt;0),ISBLANK('[1]Sect 5 - TSMs reported for LCHO'!DP_TSML301)=TRUE)</f>
        <v>1</v>
      </c>
    </row>
    <row r="234" spans="2:12" ht="130.5" x14ac:dyDescent="0.35">
      <c r="B234" s="56" t="s">
        <v>1020</v>
      </c>
      <c r="C234" s="56" t="s">
        <v>1021</v>
      </c>
      <c r="D234" s="56" t="s">
        <v>1022</v>
      </c>
      <c r="E234" s="56"/>
      <c r="F234" s="56" t="s">
        <v>392</v>
      </c>
      <c r="G234" s="56"/>
      <c r="H234" s="57" t="b">
        <f>OR(AND(ISBLANK('[1]Sect 5 - TSMs reported for LCHO'!DP_TSML302)=FALSE,'[1]Sect 5 - TSMs reported for LCHO'!DP_TSML302&lt;&gt;0),ISBLANK('[1]Sect 5 - TSMs reported for LCHO'!DP_TSML302)=TRUE)</f>
        <v>1</v>
      </c>
    </row>
    <row r="235" spans="2:12" ht="87" x14ac:dyDescent="0.35">
      <c r="B235" s="56" t="s">
        <v>1023</v>
      </c>
      <c r="C235" s="56" t="s">
        <v>1024</v>
      </c>
      <c r="D235" s="56" t="s">
        <v>953</v>
      </c>
      <c r="E235" s="56"/>
      <c r="F235" s="56" t="s">
        <v>364</v>
      </c>
      <c r="G235" s="56"/>
      <c r="H235" s="57" t="b">
        <f>OR(AND('[1]Sect 5 - TSMs reported for LCHO'!DP_TSML303="No",ISBLANK('[1]Sect 5 - TSMs reported for LCHO'!DP_TSML304)=FALSE),AND('[1]Sect 5 - TSMs reported for LCHO'!DP_TSML303="Yes",ISBLANK('[1]Sect 5 - TSMs reported for LCHO'!DP_TSML304)=TRUE),AND((ISBLANK('[1]Sect 5 - TSMs reported for LCHO'!DP_TSML303)=TRUE),ISBLANK('[1]Sect 5 - TSMs reported for LCHO'!DP_TSML304)=TRUE))</f>
        <v>1</v>
      </c>
    </row>
    <row r="236" spans="2:12" ht="72.5" x14ac:dyDescent="0.35">
      <c r="B236" s="56" t="s">
        <v>1025</v>
      </c>
      <c r="C236" s="56" t="s">
        <v>1026</v>
      </c>
      <c r="D236" s="56" t="s">
        <v>1027</v>
      </c>
      <c r="E236" s="56"/>
      <c r="F236" s="56" t="s">
        <v>364</v>
      </c>
      <c r="G236" s="56"/>
      <c r="H236" s="57" t="b">
        <f>OR('[1]Sect 1a - Background'!DP_TSML004&lt;&gt;"LCHO - section 5",AND('[1]Sect 1a - Background'!DP_TSML004="LCHO - section 5",'[1]Sect 5 - TSMs reported for LCHO'!DP_TSML340+'[1]Sect 5 - TSMs reported for LCHO'!DP_TSML341&lt;='[1]Sect 1a - Background'!DP_TSML024))</f>
        <v>1</v>
      </c>
    </row>
    <row r="237" spans="2:12" ht="72.5" x14ac:dyDescent="0.35">
      <c r="B237" s="56" t="s">
        <v>1028</v>
      </c>
      <c r="C237" s="56" t="s">
        <v>1026</v>
      </c>
      <c r="D237" s="56" t="s">
        <v>1029</v>
      </c>
      <c r="E237" s="56"/>
      <c r="F237" s="56" t="s">
        <v>364</v>
      </c>
      <c r="G237" s="56"/>
      <c r="H237" s="57" t="b">
        <f>OR('[1]Sect 1b - Background'!DP_TSML047&lt;&gt;"LCHO - section 5",AND('[1]Sect 1b - Background'!DP_TSML047="LCHO - section 5",'[1]Sect 5 - TSMs reported for LCHO'!DP_TSML340+'[1]Sect 5 - TSMs reported for LCHO'!DP_TSML341&lt;='[1]Sect 1b - Background'!DP_TSML067))</f>
        <v>1</v>
      </c>
      <c r="J237" s="59"/>
      <c r="L237" s="59"/>
    </row>
    <row r="238" spans="2:12" ht="72.5" x14ac:dyDescent="0.35">
      <c r="B238" s="56" t="s">
        <v>1030</v>
      </c>
      <c r="C238" s="56" t="s">
        <v>1031</v>
      </c>
      <c r="D238" s="56" t="s">
        <v>1027</v>
      </c>
      <c r="E238" s="56"/>
      <c r="F238" s="56" t="s">
        <v>364</v>
      </c>
      <c r="G238" s="56"/>
      <c r="H238" s="57" t="b">
        <f>OR('[1]Sect 1a - Background'!DP_TSML004&lt;&gt;"LCHO - section 5",AND('[1]Sect 1a - Background'!DP_TSML004="LCHO - section 5",'[1]Sect 5 - TSMs reported for LCHO'!DP_TSML349+'[1]Sect 5 - TSMs reported for LCHO'!DP_TSML350&lt;='[1]Sect 1a - Background'!DP_TSML024))</f>
        <v>1</v>
      </c>
    </row>
    <row r="239" spans="2:12" ht="72.5" x14ac:dyDescent="0.35">
      <c r="B239" s="56" t="s">
        <v>1032</v>
      </c>
      <c r="C239" s="56" t="s">
        <v>1031</v>
      </c>
      <c r="D239" s="56" t="s">
        <v>1029</v>
      </c>
      <c r="E239" s="56"/>
      <c r="F239" s="56" t="s">
        <v>364</v>
      </c>
      <c r="G239" s="56"/>
      <c r="H239" s="57" t="b">
        <f>OR('[1]Sect 1b - Background'!DP_TSML047&lt;&gt;"LCHO - section 5",AND('[1]Sect 1b - Background'!DP_TSML047="LCHO - section 5",'[1]Sect 5 - TSMs reported for LCHO'!DP_TSML349+'[1]Sect 5 - TSMs reported for LCHO'!DP_TSML350&lt;='[1]Sect 1b - Background'!DP_TSML067))</f>
        <v>1</v>
      </c>
    </row>
    <row r="240" spans="2:12" ht="72.5" x14ac:dyDescent="0.35">
      <c r="B240" s="56" t="s">
        <v>1033</v>
      </c>
      <c r="C240" s="56" t="s">
        <v>1026</v>
      </c>
      <c r="D240" s="56" t="s">
        <v>1034</v>
      </c>
      <c r="E240" s="56"/>
      <c r="F240" s="56" t="s">
        <v>364</v>
      </c>
      <c r="G240" s="56"/>
      <c r="H240" s="57" t="b">
        <f>'[1]Sect 5 - TSMs reported for LCHO'!DP_TSML342+'[1]Sect 5 - TSMs reported for LCHO'!DP_TSML343+'[1]Sect 5 - TSMs reported for LCHO'!DP_TSML344+'[1]Sect 5 - TSMs reported for LCHO'!DP_TSML345+'[1]Sect 5 - TSMs reported for LCHO'!DP_TSML346&lt;='[1]Sect 5 - TSMs reported for LCHO'!DP_TSML340</f>
        <v>1</v>
      </c>
    </row>
    <row r="241" spans="2:10" ht="72.5" x14ac:dyDescent="0.35">
      <c r="B241" s="56" t="s">
        <v>1035</v>
      </c>
      <c r="C241" s="56" t="s">
        <v>1031</v>
      </c>
      <c r="D241" s="56" t="s">
        <v>1036</v>
      </c>
      <c r="E241" s="56"/>
      <c r="F241" s="56" t="s">
        <v>364</v>
      </c>
      <c r="G241" s="56"/>
      <c r="H241" s="57" t="b">
        <f>'[1]Sect 5 - TSMs reported for LCHO'!DP_TSML351+'[1]Sect 5 - TSMs reported for LCHO'!DP_TSML352+'[1]Sect 5 - TSMs reported for LCHO'!DP_TSML353+'[1]Sect 5 - TSMs reported for LCHO'!DP_TSML354+'[1]Sect 5 - TSMs reported for LCHO'!DP_TSML355&lt;='[1]Sect 5 - TSMs reported for LCHO'!DP_TSML349</f>
        <v>1</v>
      </c>
    </row>
    <row r="242" spans="2:10" ht="87" x14ac:dyDescent="0.35">
      <c r="B242" s="56" t="s">
        <v>1037</v>
      </c>
      <c r="C242" s="56" t="s">
        <v>1038</v>
      </c>
      <c r="D242" s="56" t="s">
        <v>1039</v>
      </c>
      <c r="E242" s="56"/>
      <c r="F242" s="56" t="s">
        <v>364</v>
      </c>
      <c r="G242" s="56"/>
      <c r="H242" s="57" t="b">
        <f>OR('[1]Sect 1a - Background'!DP_TSML004&lt;&gt;"LCHO - section 5",AND('[1]Sect 1a - Background'!DP_TSML004="LCHO - section 5",'[1]Sect 5 - TSMs reported for LCHO'!DP_TSML305+'[1]Sect 5 - TSMs reported for LCHO'!DP_TSML306+'[1]Sect 5 - TSMs reported for LCHO'!DP_TSML307+'[1]Sect 5 - TSMs reported for LCHO'!DP_TSML308+'[1]Sect 5 - TSMs reported for LCHO'!DP_TSML309&lt;='[1]Sect 1a - Background'!DP_TSML024))</f>
        <v>1</v>
      </c>
    </row>
    <row r="243" spans="2:10" ht="101.5" x14ac:dyDescent="0.35">
      <c r="B243" s="56" t="s">
        <v>1040</v>
      </c>
      <c r="C243" s="56" t="s">
        <v>1038</v>
      </c>
      <c r="D243" s="56" t="s">
        <v>1041</v>
      </c>
      <c r="E243" s="56"/>
      <c r="F243" s="56" t="s">
        <v>364</v>
      </c>
      <c r="G243" s="56"/>
      <c r="H243" s="57" t="b">
        <f>OR('[1]Sect 1b - Background'!DP_TSML047&lt;&gt;"LCHO - section 5",AND('[1]Sect 1b - Background'!DP_TSML047="LCHO - section 5",'[1]Sect 5 - TSMs reported for LCHO'!DP_TSML305+'[1]Sect 5 - TSMs reported for LCHO'!DP_TSML306+'[1]Sect 5 - TSMs reported for LCHO'!DP_TSML307+'[1]Sect 5 - TSMs reported for LCHO'!DP_TSML308+'[1]Sect 5 - TSMs reported for LCHO'!DP_TSML309&lt;='[1]Sect 1b - Background'!DP_TSML067))</f>
        <v>1</v>
      </c>
    </row>
    <row r="244" spans="2:10" ht="87" x14ac:dyDescent="0.35">
      <c r="B244" s="56" t="s">
        <v>1042</v>
      </c>
      <c r="C244" s="56" t="s">
        <v>1043</v>
      </c>
      <c r="D244" s="56" t="s">
        <v>1044</v>
      </c>
      <c r="E244" s="56"/>
      <c r="F244" s="56" t="s">
        <v>364</v>
      </c>
      <c r="G244" s="56"/>
      <c r="H244" s="57" t="b">
        <f>OR('[1]Sect 1a - Background'!DP_TSML004&lt;&gt;"LCHO - section 5",AND('[1]Sect 1a - Background'!DP_TSML004="LCHO - section 5",'[1]Sect 5 - TSMs reported for LCHO'!DP_TSML312+'[1]Sect 5 - TSMs reported for LCHO'!DP_TSML313+'[1]Sect 5 - TSMs reported for LCHO'!DP_TSML314+'[1]Sect 5 - TSMs reported for LCHO'!DP_TSML315+'[1]Sect 5 - TSMs reported for LCHO'!DP_TSML316+'[1]Sect 5 - TSMs reported for LCHO'!DP_TSML317&lt;='[1]Sect 1a - Background'!DP_TSML024))</f>
        <v>1</v>
      </c>
    </row>
    <row r="245" spans="2:10" ht="101.5" x14ac:dyDescent="0.35">
      <c r="B245" s="56" t="s">
        <v>1045</v>
      </c>
      <c r="C245" s="56" t="s">
        <v>1043</v>
      </c>
      <c r="D245" s="56" t="s">
        <v>1046</v>
      </c>
      <c r="E245" s="56"/>
      <c r="F245" s="56" t="s">
        <v>364</v>
      </c>
      <c r="G245" s="56"/>
      <c r="H245" s="57" t="b">
        <f>OR('[1]Sect 1b - Background'!DP_TSML047&lt;&gt;"LCHO - section 5",AND('[1]Sect 1b - Background'!DP_TSML047="LCHO - section 5",'[1]Sect 5 - TSMs reported for LCHO'!DP_TSML312+'[1]Sect 5 - TSMs reported for LCHO'!DP_TSML313+'[1]Sect 5 - TSMs reported for LCHO'!DP_TSML314+'[1]Sect 5 - TSMs reported for LCHO'!DP_TSML315+'[1]Sect 5 - TSMs reported for LCHO'!DP_TSML316+'[1]Sect 5 - TSMs reported for LCHO'!DP_TSML317&lt;='[1]Sect 1b - Background'!DP_TSML067))</f>
        <v>1</v>
      </c>
    </row>
    <row r="246" spans="2:10" ht="87" x14ac:dyDescent="0.35">
      <c r="B246" s="56" t="s">
        <v>1047</v>
      </c>
      <c r="C246" s="56" t="s">
        <v>1048</v>
      </c>
      <c r="D246" s="56" t="s">
        <v>1049</v>
      </c>
      <c r="E246" s="56"/>
      <c r="F246" s="56" t="s">
        <v>364</v>
      </c>
      <c r="G246" s="56"/>
      <c r="H246" s="57" t="b">
        <f>OR('[1]Sect 1a - Background'!DP_TSML004&lt;&gt;"LCHO - section 5",AND('[1]Sect 1a - Background'!DP_TSML004="LCHO - section 5",'[1]Sect 5 - TSMs reported for LCHO'!DP_TSML319+'[1]Sect 5 - TSMs reported for LCHO'!DP_TSML320+'[1]Sect 5 - TSMs reported for LCHO'!DP_TSML321+'[1]Sect 5 - TSMs reported for LCHO'!DP_TSML322+'[1]Sect 5 - TSMs reported for LCHO'!DP_TSML323+'[1]Sect 5 - TSMs reported for LCHO'!DP_TSML324&lt;='[1]Sect 1a - Background'!DP_TSML024))</f>
        <v>1</v>
      </c>
    </row>
    <row r="247" spans="2:10" ht="101.5" x14ac:dyDescent="0.35">
      <c r="B247" s="56" t="s">
        <v>1050</v>
      </c>
      <c r="C247" s="56" t="s">
        <v>1048</v>
      </c>
      <c r="D247" s="56" t="s">
        <v>1051</v>
      </c>
      <c r="E247" s="56"/>
      <c r="F247" s="56" t="s">
        <v>364</v>
      </c>
      <c r="G247" s="56"/>
      <c r="H247" s="57" t="b">
        <f>OR('[1]Sect 1b - Background'!DP_TSML047&lt;&gt;"LCHO - section 5",AND('[1]Sect 1b - Background'!DP_TSML047="LCHO - section 5",'[1]Sect 5 - TSMs reported for LCHO'!DP_TSML319+'[1]Sect 5 - TSMs reported for LCHO'!DP_TSML320+'[1]Sect 5 - TSMs reported for LCHO'!DP_TSML321+'[1]Sect 5 - TSMs reported for LCHO'!DP_TSML322+'[1]Sect 5 - TSMs reported for LCHO'!DP_TSML323+'[1]Sect 5 - TSMs reported for LCHO'!DP_TSML324&lt;='[1]Sect 1b - Background'!DP_TSML067))</f>
        <v>1</v>
      </c>
    </row>
    <row r="248" spans="2:10" ht="87" x14ac:dyDescent="0.35">
      <c r="B248" s="56" t="s">
        <v>1052</v>
      </c>
      <c r="C248" s="56" t="s">
        <v>1053</v>
      </c>
      <c r="D248" s="56" t="s">
        <v>1054</v>
      </c>
      <c r="E248" s="56"/>
      <c r="F248" s="56" t="s">
        <v>364</v>
      </c>
      <c r="G248" s="56"/>
      <c r="H248" s="57" t="b">
        <f>OR('[1]Sect 1a - Background'!DP_TSML004&lt;&gt;"LCHO - section 5",AND('[1]Sect 1a - Background'!DP_TSML004="LCHO - section 5",'[1]Sect 5 - TSMs reported for LCHO'!DP_TSML326+'[1]Sect 5 - TSMs reported for LCHO'!DP_TSML327+'[1]Sect 5 - TSMs reported for LCHO'!DP_TSML328+'[1]Sect 5 - TSMs reported for LCHO'!DP_TSML329+'[1]Sect 5 - TSMs reported for LCHO'!DP_TSML330+'[1]Sect 5 - TSMs reported for LCHO'!DP_TSML331&lt;='[1]Sect 1a - Background'!DP_TSML024))</f>
        <v>1</v>
      </c>
    </row>
    <row r="249" spans="2:10" ht="101.5" x14ac:dyDescent="0.35">
      <c r="B249" s="56" t="s">
        <v>1055</v>
      </c>
      <c r="C249" s="56" t="s">
        <v>1053</v>
      </c>
      <c r="D249" s="56" t="s">
        <v>1056</v>
      </c>
      <c r="E249" s="56"/>
      <c r="F249" s="56" t="s">
        <v>364</v>
      </c>
      <c r="G249" s="56"/>
      <c r="H249" s="57" t="b">
        <f>OR('[1]Sect 1b - Background'!DP_TSML047&lt;&gt;"LCHO - section 5",AND('[1]Sect 1b - Background'!DP_TSML047="LCHO - section 5",'[1]Sect 5 - TSMs reported for LCHO'!DP_TSML326+'[1]Sect 5 - TSMs reported for LCHO'!DP_TSML327+'[1]Sect 5 - TSMs reported for LCHO'!DP_TSML328+'[1]Sect 5 - TSMs reported for LCHO'!DP_TSML329+'[1]Sect 5 - TSMs reported for LCHO'!DP_TSML330+'[1]Sect 5 - TSMs reported for LCHO'!DP_TSML331&lt;='[1]Sect 1b - Background'!DP_TSML067))</f>
        <v>1</v>
      </c>
    </row>
    <row r="250" spans="2:10" ht="87" x14ac:dyDescent="0.35">
      <c r="B250" s="56" t="s">
        <v>1057</v>
      </c>
      <c r="C250" s="56" t="s">
        <v>1058</v>
      </c>
      <c r="D250" s="56" t="s">
        <v>1059</v>
      </c>
      <c r="E250" s="56"/>
      <c r="F250" s="56" t="s">
        <v>364</v>
      </c>
      <c r="G250" s="56"/>
      <c r="H250" s="57" t="b">
        <f>OR('[1]Sect 1a - Background'!DP_TSML004&lt;&gt;"LCHO - section 5",AND('[1]Sect 1a - Background'!DP_TSML004="LCHO - section 5",'[1]Sect 5 - TSMs reported for LCHO'!DP_TSML333+'[1]Sect 5 - TSMs reported for LCHO'!DP_TSML334+'[1]Sect 5 - TSMs reported for LCHO'!DP_TSML335+'[1]Sect 5 - TSMs reported for LCHO'!DP_TSML336+'[1]Sect 5 - TSMs reported for LCHO'!DP_TSML337+'[1]Sect 5 - TSMs reported for LCHO'!DP_TSML338&lt;='[1]Sect 1a - Background'!DP_TSML024))</f>
        <v>1</v>
      </c>
    </row>
    <row r="251" spans="2:10" ht="101.5" x14ac:dyDescent="0.35">
      <c r="B251" s="56" t="s">
        <v>1060</v>
      </c>
      <c r="C251" s="56" t="s">
        <v>1058</v>
      </c>
      <c r="D251" s="56" t="s">
        <v>1061</v>
      </c>
      <c r="E251" s="56"/>
      <c r="F251" s="56" t="s">
        <v>364</v>
      </c>
      <c r="G251" s="56"/>
      <c r="H251" s="57" t="b">
        <f>OR('[1]Sect 1b - Background'!DP_TSML047&lt;&gt;"LCHO - section 5",AND('[1]Sect 1b - Background'!DP_TSML047="LCHO - section 5",'[1]Sect 5 - TSMs reported for LCHO'!DP_TSML333+'[1]Sect 5 - TSMs reported for LCHO'!DP_TSML334+'[1]Sect 5 - TSMs reported for LCHO'!DP_TSML335+'[1]Sect 5 - TSMs reported for LCHO'!DP_TSML336+'[1]Sect 5 - TSMs reported for LCHO'!DP_TSML337+'[1]Sect 5 - TSMs reported for LCHO'!DP_TSML338&lt;='[1]Sect 1b - Background'!DP_TSML067))</f>
        <v>1</v>
      </c>
    </row>
    <row r="252" spans="2:10" ht="87" x14ac:dyDescent="0.35">
      <c r="B252" s="56" t="s">
        <v>1062</v>
      </c>
      <c r="C252" s="56" t="s">
        <v>1063</v>
      </c>
      <c r="D252" s="56" t="s">
        <v>1064</v>
      </c>
      <c r="E252" s="56"/>
      <c r="F252" s="56" t="s">
        <v>364</v>
      </c>
      <c r="G252" s="56"/>
      <c r="H252" s="57" t="b">
        <f>OR('[1]Sect 1a - Background'!DP_TSML004&lt;&gt;"LCHO - section 5",AND('[1]Sect 1a - Background'!DP_TSML004="LCHO - section 5",'[1]Sect 5 - TSMs reported for LCHO'!DP_TSML358+'[1]Sect 5 - TSMs reported for LCHO'!DP_TSML359+'[1]Sect 5 - TSMs reported for LCHO'!DP_TSML360+'[1]Sect 5 - TSMs reported for LCHO'!DP_TSML361+'[1]Sect 5 - TSMs reported for LCHO'!DP_TSML362+'[1]Sect 5 - TSMs reported for LCHO'!DP_TSML363&lt;='[1]Sect 1a - Background'!DP_TSML024))</f>
        <v>1</v>
      </c>
    </row>
    <row r="253" spans="2:10" ht="101.5" x14ac:dyDescent="0.35">
      <c r="B253" s="56" t="s">
        <v>1065</v>
      </c>
      <c r="C253" s="56" t="s">
        <v>1063</v>
      </c>
      <c r="D253" s="56" t="s">
        <v>1066</v>
      </c>
      <c r="E253" s="56"/>
      <c r="F253" s="56" t="s">
        <v>364</v>
      </c>
      <c r="G253" s="56"/>
      <c r="H253" s="57" t="b">
        <f>OR('[1]Sect 1b - Background'!DP_TSML047&lt;&gt;"LCHO - section 5",AND('[1]Sect 1b - Background'!DP_TSML047="LCHO - section 5",'[1]Sect 5 - TSMs reported for LCHO'!DP_TSML358+'[1]Sect 5 - TSMs reported for LCHO'!DP_TSML359+'[1]Sect 5 - TSMs reported for LCHO'!DP_TSML360+'[1]Sect 5 - TSMs reported for LCHO'!DP_TSML361+'[1]Sect 5 - TSMs reported for LCHO'!DP_TSML362+'[1]Sect 5 - TSMs reported for LCHO'!DP_TSML363&lt;='[1]Sect 1b - Background'!DP_TSML067))</f>
        <v>1</v>
      </c>
    </row>
    <row r="254" spans="2:10" ht="87" x14ac:dyDescent="0.35">
      <c r="B254" s="56" t="s">
        <v>1067</v>
      </c>
      <c r="C254" s="56" t="s">
        <v>1068</v>
      </c>
      <c r="D254" s="56" t="s">
        <v>1069</v>
      </c>
      <c r="E254" s="56"/>
      <c r="F254" s="56" t="s">
        <v>364</v>
      </c>
      <c r="G254" s="56"/>
      <c r="H254" s="57" t="b">
        <f>OR('[1]Sect 1a - Background'!DP_TSML004&lt;&gt;"LCHO - section 5",AND('[1]Sect 1a - Background'!DP_TSML004="LCHO - section 5",'[1]Sect 5 - TSMs reported for LCHO'!DP_TSML365+'[1]Sect 5 - TSMs reported for LCHO'!DP_TSML366+'[1]Sect 5 - TSMs reported for LCHO'!DP_TSML367+'[1]Sect 5 - TSMs reported for LCHO'!DP_TSML368+'[1]Sect 5 - TSMs reported for LCHO'!DP_TSML369+'[1]Sect 5 - TSMs reported for LCHO'!DP_TSML370&lt;='[1]Sect 1a - Background'!DP_TSML024))</f>
        <v>1</v>
      </c>
    </row>
    <row r="255" spans="2:10" ht="101.5" x14ac:dyDescent="0.35">
      <c r="B255" s="56" t="s">
        <v>1070</v>
      </c>
      <c r="C255" s="56" t="s">
        <v>1068</v>
      </c>
      <c r="D255" s="56" t="s">
        <v>1071</v>
      </c>
      <c r="E255" s="56"/>
      <c r="F255" s="56" t="s">
        <v>364</v>
      </c>
      <c r="G255" s="56"/>
      <c r="H255" s="57" t="b">
        <f>OR('[1]Sect 1b - Background'!DP_TSML047&lt;&gt;"LCHO - section 5",AND('[1]Sect 1b - Background'!DP_TSML047="LCHO - section 5",'[1]Sect 5 - TSMs reported for LCHO'!DP_TSML365+'[1]Sect 5 - TSMs reported for LCHO'!DP_TSML366+'[1]Sect 5 - TSMs reported for LCHO'!DP_TSML367+'[1]Sect 5 - TSMs reported for LCHO'!DP_TSML368+'[1]Sect 5 - TSMs reported for LCHO'!DP_TSML369+'[1]Sect 5 - TSMs reported for LCHO'!DP_TSML370&lt;='[1]Sect 1b - Background'!DP_TSML067))</f>
        <v>1</v>
      </c>
      <c r="J255"/>
    </row>
    <row r="256" spans="2:10" ht="72.5" x14ac:dyDescent="0.35">
      <c r="B256" s="56" t="s">
        <v>1072</v>
      </c>
      <c r="C256" s="56" t="s">
        <v>1073</v>
      </c>
      <c r="D256" s="56" t="s">
        <v>1074</v>
      </c>
      <c r="E256" s="56"/>
      <c r="F256" s="56" t="s">
        <v>392</v>
      </c>
      <c r="G256" s="56"/>
      <c r="H256" s="57" t="b">
        <f>AND('[1]Sect 5 - TSMs reported for LCHO'!DP_TSML287&gt;='[1]Sect 2 - Published TSMs'!DP_TSML098-1,'[1]Sect 5 - TSMs reported for LCHO'!DP_TSML287&lt;='[1]Sect 2 - Published TSMs'!DP_TSML098+1)</f>
        <v>1</v>
      </c>
    </row>
    <row r="257" spans="2:8" ht="72.5" x14ac:dyDescent="0.35">
      <c r="B257" s="56" t="s">
        <v>1075</v>
      </c>
      <c r="C257" s="56" t="s">
        <v>1076</v>
      </c>
      <c r="D257" s="56" t="s">
        <v>1077</v>
      </c>
      <c r="E257" s="56"/>
      <c r="F257" s="56" t="s">
        <v>392</v>
      </c>
      <c r="G257" s="56"/>
      <c r="H257" s="57" t="b">
        <f>AND('[1]Sect 5 - TSMs reported for LCHO'!DP_TSML290&gt;='[1]Sect 2 - Published TSMs'!DP_TSML104-1,'[1]Sect 5 - TSMs reported for LCHO'!DP_TSML290&lt;='[1]Sect 2 - Published TSMs'!DP_TSML104+1)</f>
        <v>1</v>
      </c>
    </row>
    <row r="258" spans="2:8" ht="29" x14ac:dyDescent="0.35">
      <c r="B258" s="56" t="s">
        <v>1078</v>
      </c>
      <c r="C258" s="56" t="s">
        <v>1079</v>
      </c>
      <c r="D258" s="56" t="s">
        <v>956</v>
      </c>
      <c r="E258" s="56"/>
      <c r="F258" s="56" t="s">
        <v>392</v>
      </c>
      <c r="G258" s="56"/>
      <c r="H258" s="57" t="b">
        <f>OR('[1]Sect 5 - TSMs reported for LCHO'!DP_TSML289&lt;=200000,ISBLANK('[1]Sect 5 - TSMs reported for LCHO'!DP_TSML289)=TRUE)</f>
        <v>1</v>
      </c>
    </row>
    <row r="259" spans="2:8" ht="43.5" x14ac:dyDescent="0.35">
      <c r="B259" s="56" t="s">
        <v>1080</v>
      </c>
      <c r="C259" s="56" t="s">
        <v>1081</v>
      </c>
      <c r="D259" s="56" t="s">
        <v>959</v>
      </c>
      <c r="E259" s="56"/>
      <c r="F259" s="56" t="s">
        <v>392</v>
      </c>
      <c r="G259" s="56"/>
      <c r="H259" s="57" t="b">
        <f>OR('[1]Sect 5 - TSMs reported for LCHO'!DP_TSML292='[1]Sect 5 - TSMs reported for LCHO'!DP_TSML288,AND('[1]Sect 5 - TSMs reported for LCHO'!DP_TSML292=0,'[1]Sect 5 - TSMs reported for LCHO'!DP_TSML288=0))</f>
        <v>1</v>
      </c>
    </row>
    <row r="260" spans="2:8" ht="72.5" x14ac:dyDescent="0.35">
      <c r="B260" s="56" t="s">
        <v>1082</v>
      </c>
      <c r="C260" s="56" t="s">
        <v>1014</v>
      </c>
      <c r="D260" s="56" t="s">
        <v>1083</v>
      </c>
      <c r="E260" s="56"/>
      <c r="F260" s="56" t="s">
        <v>392</v>
      </c>
      <c r="G260" s="56"/>
      <c r="H260" s="57" t="b">
        <f>AND('[1]Sect 5 - TSMs reported for LCHO'!DP_TSML295&gt;='[1]Sect 2 - Published TSMs'!DP_TSML101-1,'[1]Sect 5 - TSMs reported for LCHO'!DP_TSML295&lt;='[1]Sect 2 - Published TSMs'!DP_TSML101+1)</f>
        <v>1</v>
      </c>
    </row>
    <row r="261" spans="2:8" ht="72.5" x14ac:dyDescent="0.35">
      <c r="B261" s="56" t="s">
        <v>1084</v>
      </c>
      <c r="C261" s="56" t="s">
        <v>1016</v>
      </c>
      <c r="D261" s="56" t="s">
        <v>1085</v>
      </c>
      <c r="E261" s="56"/>
      <c r="F261" s="56" t="s">
        <v>392</v>
      </c>
      <c r="G261" s="56"/>
      <c r="H261" s="57" t="b">
        <f>AND('[1]Sect 5 - TSMs reported for LCHO'!DP_TSML298&gt;='[1]Sect 2 - Published TSMs'!DP_TSML107-1,'[1]Sect 5 - TSMs reported for LCHO'!DP_TSML298&lt;='[1]Sect 2 - Published TSMs'!DP_TSML107+1)</f>
        <v>1</v>
      </c>
    </row>
    <row r="262" spans="2:8" ht="43.5" x14ac:dyDescent="0.35">
      <c r="B262" s="56" t="s">
        <v>1086</v>
      </c>
      <c r="C262" s="56" t="s">
        <v>1087</v>
      </c>
      <c r="D262" s="56" t="s">
        <v>962</v>
      </c>
      <c r="E262" s="56"/>
      <c r="F262" s="56" t="s">
        <v>392</v>
      </c>
      <c r="G262" s="56"/>
      <c r="H262" s="57" t="b">
        <f>OR('[1]Sect 5 - TSMs reported for LCHO'!DP_TSML297&lt;=200000,ISBLANK('[1]Sect 5 - TSMs reported for LCHO'!DP_TSML297)=TRUE)</f>
        <v>1</v>
      </c>
    </row>
    <row r="263" spans="2:8" ht="43.5" x14ac:dyDescent="0.35">
      <c r="B263" s="56" t="s">
        <v>1088</v>
      </c>
      <c r="C263" s="56" t="s">
        <v>1089</v>
      </c>
      <c r="D263" s="56" t="s">
        <v>965</v>
      </c>
      <c r="E263" s="56"/>
      <c r="F263" s="56" t="s">
        <v>392</v>
      </c>
      <c r="G263" s="56"/>
      <c r="H263" s="57" t="b">
        <f>OR('[1]Sect 5 - TSMs reported for LCHO'!DP_TSML300='[1]Sect 5 - TSMs reported for LCHO'!DP_TSML296,AND('[1]Sect 5 - TSMs reported for LCHO'!DP_TSML300=0,'[1]Sect 5 - TSMs reported for LCHO'!DP_TSML296=0))</f>
        <v>1</v>
      </c>
    </row>
    <row r="264" spans="2:8" ht="58" x14ac:dyDescent="0.35">
      <c r="B264" s="56" t="s">
        <v>1090</v>
      </c>
      <c r="C264" s="56" t="s">
        <v>1038</v>
      </c>
      <c r="D264" s="56" t="s">
        <v>1091</v>
      </c>
      <c r="E264" s="56"/>
      <c r="F264" s="56" t="s">
        <v>392</v>
      </c>
      <c r="G264" s="56"/>
      <c r="H264" s="57" t="b">
        <f>AND('[1]Sect 5 - TSMs reported for LCHO'!DP_TSML311&gt;='[1]Sect 2 - Published TSMs'!DP_TSML110-1,'[1]Sect 5 - TSMs reported for LCHO'!DP_TSML311&lt;='[1]Sect 2 - Published TSMs'!DP_TSML110+1)</f>
        <v>1</v>
      </c>
    </row>
    <row r="265" spans="2:8" ht="58" x14ac:dyDescent="0.35">
      <c r="B265" s="56" t="s">
        <v>1092</v>
      </c>
      <c r="C265" s="56" t="s">
        <v>1043</v>
      </c>
      <c r="D265" s="56" t="s">
        <v>1093</v>
      </c>
      <c r="E265" s="56"/>
      <c r="F265" s="56" t="s">
        <v>392</v>
      </c>
      <c r="G265" s="56"/>
      <c r="H265" s="57" t="b">
        <f>AND('[1]Sect 5 - TSMs reported for LCHO'!DP_TSML318&gt;='[1]Sect 2 - Published TSMs'!DP_TSML119-1,'[1]Sect 5 - TSMs reported for LCHO'!DP_TSML318&lt;='[1]Sect 2 - Published TSMs'!DP_TSML119+1)</f>
        <v>1</v>
      </c>
    </row>
    <row r="266" spans="2:8" ht="58" x14ac:dyDescent="0.35">
      <c r="B266" s="56" t="s">
        <v>1094</v>
      </c>
      <c r="C266" s="56" t="s">
        <v>1048</v>
      </c>
      <c r="D266" s="56" t="s">
        <v>1095</v>
      </c>
      <c r="E266" s="56"/>
      <c r="F266" s="56" t="s">
        <v>392</v>
      </c>
      <c r="G266" s="56"/>
      <c r="H266" s="57" t="b">
        <f>AND('[1]Sect 5 - TSMs reported for LCHO'!DP_TSML325&gt;='[1]Sect 2 - Published TSMs'!DP_TSML122-1,'[1]Sect 5 - TSMs reported for LCHO'!DP_TSML325&lt;='[1]Sect 2 - Published TSMs'!DP_TSML122+1)</f>
        <v>1</v>
      </c>
    </row>
    <row r="267" spans="2:8" ht="58" x14ac:dyDescent="0.35">
      <c r="B267" s="56" t="s">
        <v>1096</v>
      </c>
      <c r="C267" s="56" t="s">
        <v>1053</v>
      </c>
      <c r="D267" s="56" t="s">
        <v>1097</v>
      </c>
      <c r="E267" s="56"/>
      <c r="F267" s="56" t="s">
        <v>392</v>
      </c>
      <c r="G267" s="56"/>
      <c r="H267" s="57" t="b">
        <f>AND('[1]Sect 5 - TSMs reported for LCHO'!DP_TSML332&gt;='[1]Sect 2 - Published TSMs'!DP_TSML125-1,'[1]Sect 5 - TSMs reported for LCHO'!DP_TSML332&lt;='[1]Sect 2 - Published TSMs'!DP_TSML125+1)</f>
        <v>1</v>
      </c>
    </row>
    <row r="268" spans="2:8" ht="58" x14ac:dyDescent="0.35">
      <c r="B268" s="56" t="s">
        <v>1098</v>
      </c>
      <c r="C268" s="56" t="s">
        <v>1058</v>
      </c>
      <c r="D268" s="56" t="s">
        <v>1099</v>
      </c>
      <c r="E268" s="56"/>
      <c r="F268" s="56" t="s">
        <v>392</v>
      </c>
      <c r="G268" s="56"/>
      <c r="H268" s="57" t="b">
        <f>AND('[1]Sect 5 - TSMs reported for LCHO'!DP_TSML339&gt;='[1]Sect 2 - Published TSMs'!DP_TSML128-1,'[1]Sect 5 - TSMs reported for LCHO'!DP_TSML339&lt;='[1]Sect 2 - Published TSMs'!DP_TSML128+1)</f>
        <v>1</v>
      </c>
    </row>
    <row r="269" spans="2:8" ht="58" x14ac:dyDescent="0.35">
      <c r="B269" s="56" t="s">
        <v>1100</v>
      </c>
      <c r="C269" s="56" t="s">
        <v>1026</v>
      </c>
      <c r="D269" s="56" t="s">
        <v>1101</v>
      </c>
      <c r="E269" s="56"/>
      <c r="F269" s="56" t="s">
        <v>392</v>
      </c>
      <c r="G269" s="56"/>
      <c r="H269" s="57" t="b">
        <f>AND('[1]Sect 5 - TSMs reported for LCHO'!DP_TSML348&gt;='[1]Sect 2 - Published TSMs'!DP_TSML131-1,'[1]Sect 5 - TSMs reported for LCHO'!DP_TSML348&lt;='[1]Sect 2 - Published TSMs'!DP_TSML131+1)</f>
        <v>1</v>
      </c>
    </row>
    <row r="270" spans="2:8" ht="58" x14ac:dyDescent="0.35">
      <c r="B270" s="56" t="s">
        <v>1102</v>
      </c>
      <c r="C270" s="56" t="s">
        <v>1031</v>
      </c>
      <c r="D270" s="56" t="s">
        <v>1103</v>
      </c>
      <c r="E270" s="56"/>
      <c r="F270" s="56" t="s">
        <v>392</v>
      </c>
      <c r="G270" s="56"/>
      <c r="H270" s="57" t="b">
        <f>AND('[1]Sect 5 - TSMs reported for LCHO'!DP_TSML357&gt;='[1]Sect 2 - Published TSMs'!DP_TSML134-1,'[1]Sect 5 - TSMs reported for LCHO'!DP_TSML357&lt;='[1]Sect 2 - Published TSMs'!DP_TSML134+1)</f>
        <v>1</v>
      </c>
    </row>
    <row r="271" spans="2:8" ht="58" x14ac:dyDescent="0.35">
      <c r="B271" s="56" t="s">
        <v>1104</v>
      </c>
      <c r="C271" s="56" t="s">
        <v>1063</v>
      </c>
      <c r="D271" s="56" t="s">
        <v>1105</v>
      </c>
      <c r="E271" s="56"/>
      <c r="F271" s="56" t="s">
        <v>392</v>
      </c>
      <c r="G271" s="56"/>
      <c r="H271" s="57" t="b">
        <f>AND('[1]Sect 5 - TSMs reported for LCHO'!DP_TSML364&gt;='[1]Sect 2 - Published TSMs'!DP_TSML137-1,'[1]Sect 5 - TSMs reported for LCHO'!DP_TSML364&lt;='[1]Sect 2 - Published TSMs'!DP_TSML137+1)</f>
        <v>1</v>
      </c>
    </row>
    <row r="272" spans="2:8" ht="58" x14ac:dyDescent="0.35">
      <c r="B272" s="56" t="s">
        <v>1106</v>
      </c>
      <c r="C272" s="56" t="s">
        <v>1068</v>
      </c>
      <c r="D272" s="56" t="s">
        <v>1107</v>
      </c>
      <c r="E272" s="56"/>
      <c r="F272" s="56" t="s">
        <v>392</v>
      </c>
      <c r="G272" s="56"/>
      <c r="H272" s="57" t="b">
        <f>AND('[1]Sect 5 - TSMs reported for LCHO'!DP_TSML371&gt;='[1]Sect 2 - Published TSMs'!DP_TSML140-1,'[1]Sect 5 - TSMs reported for LCHO'!DP_TSML371&lt;='[1]Sect 2 - Published TSMs'!DP_TSML140+1)</f>
        <v>1</v>
      </c>
    </row>
    <row r="273" spans="2:8" ht="43.5" x14ac:dyDescent="0.35">
      <c r="B273" s="56" t="s">
        <v>1108</v>
      </c>
      <c r="C273" s="56" t="s">
        <v>1109</v>
      </c>
      <c r="D273" s="56" t="s">
        <v>1110</v>
      </c>
      <c r="E273" s="56"/>
      <c r="F273" s="56" t="s">
        <v>364</v>
      </c>
      <c r="G273" s="56"/>
      <c r="H273" s="57" t="b">
        <f>'[1]Sect 6 - TSMs reported Combined'!DP_TSML373&lt;='[1]Sect 6 - TSMs reported Combined'!DP_TSML374</f>
        <v>1</v>
      </c>
    </row>
    <row r="274" spans="2:8" ht="43.5" x14ac:dyDescent="0.35">
      <c r="B274" s="56" t="s">
        <v>1111</v>
      </c>
      <c r="C274" s="56" t="s">
        <v>1112</v>
      </c>
      <c r="D274" s="56" t="s">
        <v>1007</v>
      </c>
      <c r="E274" s="56"/>
      <c r="F274" s="56" t="s">
        <v>364</v>
      </c>
      <c r="G274" s="56"/>
      <c r="H274" s="57" t="b">
        <f>'[1]Sect 6 - TSMs reported Combined'!DP_TSML376&lt;='[1]Sect 6 - TSMs reported Combined'!DP_TSML377</f>
        <v>1</v>
      </c>
    </row>
    <row r="275" spans="2:8" ht="130.5" x14ac:dyDescent="0.35">
      <c r="B275" s="56" t="s">
        <v>1113</v>
      </c>
      <c r="C275" s="56" t="s">
        <v>1114</v>
      </c>
      <c r="D275" s="56" t="s">
        <v>939</v>
      </c>
      <c r="E275" s="56"/>
      <c r="F275" s="56" t="s">
        <v>392</v>
      </c>
      <c r="G275" s="56"/>
      <c r="H275" s="57" t="b">
        <f>OR(AND(ISBLANK('[1]Sect 6 - TSMs reported Combined'!DP_TSML378)=FALSE,'[1]Sect 6 - TSMs reported Combined'!DP_TSML378&lt;&gt;0),ISBLANK('[1]Sect 6 - TSMs reported Combined'!DP_TSML378)=TRUE)</f>
        <v>1</v>
      </c>
    </row>
    <row r="276" spans="2:8" ht="130.5" x14ac:dyDescent="0.35">
      <c r="B276" s="56" t="s">
        <v>1115</v>
      </c>
      <c r="C276" s="56" t="s">
        <v>1116</v>
      </c>
      <c r="D276" s="56" t="s">
        <v>1117</v>
      </c>
      <c r="E276" s="56"/>
      <c r="F276" s="56" t="s">
        <v>392</v>
      </c>
      <c r="G276" s="56"/>
      <c r="H276" s="57" t="b">
        <f>OR(AND(ISBLANK('[1]Sect 6 - TSMs reported Combined'!DP_TSML379)=FALSE,'[1]Sect 6 - TSMs reported Combined'!DP_TSML379&lt;&gt;0),ISBLANK('[1]Sect 6 - TSMs reported Combined'!DP_TSML379)=TRUE)</f>
        <v>1</v>
      </c>
    </row>
    <row r="277" spans="2:8" ht="43.5" x14ac:dyDescent="0.35">
      <c r="B277" s="56" t="s">
        <v>1118</v>
      </c>
      <c r="C277" s="56" t="s">
        <v>1119</v>
      </c>
      <c r="D277" s="56" t="s">
        <v>439</v>
      </c>
      <c r="E277" s="56"/>
      <c r="F277" s="56" t="s">
        <v>364</v>
      </c>
      <c r="G277" s="56"/>
      <c r="H277" s="57" t="b">
        <f>'[1]Sect 6 - TSMs reported Combined'!DP_TSML381&lt;='[1]Sect 6 - TSMs reported Combined'!DP_TSML382</f>
        <v>1</v>
      </c>
    </row>
    <row r="278" spans="2:8" ht="43.5" x14ac:dyDescent="0.35">
      <c r="B278" s="56" t="s">
        <v>1120</v>
      </c>
      <c r="C278" s="56" t="s">
        <v>1121</v>
      </c>
      <c r="D278" s="56" t="s">
        <v>442</v>
      </c>
      <c r="E278" s="56"/>
      <c r="F278" s="56" t="s">
        <v>364</v>
      </c>
      <c r="G278" s="56"/>
      <c r="H278" s="57" t="b">
        <f>'[1]Sect 6 - TSMs reported Combined'!DP_TSML384&lt;='[1]Sect 6 - TSMs reported Combined'!DP_TSML385</f>
        <v>1</v>
      </c>
    </row>
    <row r="279" spans="2:8" ht="130.5" x14ac:dyDescent="0.35">
      <c r="B279" s="56" t="s">
        <v>1122</v>
      </c>
      <c r="C279" s="56" t="s">
        <v>1123</v>
      </c>
      <c r="D279" s="56" t="s">
        <v>1019</v>
      </c>
      <c r="E279" s="56"/>
      <c r="F279" s="56" t="s">
        <v>392</v>
      </c>
      <c r="G279" s="56"/>
      <c r="H279" s="57" t="b">
        <f>OR(AND(ISBLANK('[1]Sect 6 - TSMs reported Combined'!DP_TSML386)=FALSE,'[1]Sect 6 - TSMs reported Combined'!DP_TSML386&lt;&gt;0),ISBLANK('[1]Sect 6 - TSMs reported Combined'!DP_TSML386)=TRUE)</f>
        <v>1</v>
      </c>
    </row>
    <row r="280" spans="2:8" ht="130.5" x14ac:dyDescent="0.35">
      <c r="B280" s="56" t="s">
        <v>1124</v>
      </c>
      <c r="C280" s="56" t="s">
        <v>1125</v>
      </c>
      <c r="D280" s="56" t="s">
        <v>1022</v>
      </c>
      <c r="E280" s="56"/>
      <c r="F280" s="56" t="s">
        <v>392</v>
      </c>
      <c r="G280" s="56"/>
      <c r="H280" s="57" t="b">
        <f>OR(AND(ISBLANK('[1]Sect 6 - TSMs reported Combined'!DP_TSML387)=FALSE,'[1]Sect 6 - TSMs reported Combined'!DP_TSML387&lt;&gt;0),ISBLANK('[1]Sect 6 - TSMs reported Combined'!DP_TSML387)=TRUE)</f>
        <v>1</v>
      </c>
    </row>
    <row r="281" spans="2:8" ht="87" x14ac:dyDescent="0.35">
      <c r="B281" s="56" t="s">
        <v>1126</v>
      </c>
      <c r="C281" s="56" t="s">
        <v>1127</v>
      </c>
      <c r="D281" s="56" t="s">
        <v>953</v>
      </c>
      <c r="E281" s="56"/>
      <c r="F281" s="56" t="s">
        <v>364</v>
      </c>
      <c r="G281" s="56"/>
      <c r="H281" s="57" t="b">
        <f>OR(AND('[1]Sect 6 - TSMs reported Combined'!DP_TSML388="No",ISBLANK('[1]Sect 6 - TSMs reported Combined'!DP_TSML389)=FALSE),AND('[1]Sect 6 - TSMs reported Combined'!DP_TSML388="Yes",ISBLANK('[1]Sect 6 - TSMs reported Combined'!DP_TSML389)=TRUE),AND((ISBLANK('[1]Sect 6 - TSMs reported Combined'!DP_TSML388)=TRUE),ISBLANK('[1]Sect 6 - TSMs reported Combined'!DP_TSML389)=TRUE))</f>
        <v>1</v>
      </c>
    </row>
    <row r="282" spans="2:8" ht="72.5" x14ac:dyDescent="0.35">
      <c r="B282" s="56" t="s">
        <v>1128</v>
      </c>
      <c r="C282" s="56" t="s">
        <v>1129</v>
      </c>
      <c r="D282" s="56" t="s">
        <v>1130</v>
      </c>
      <c r="E282" s="56"/>
      <c r="F282" s="56" t="s">
        <v>392</v>
      </c>
      <c r="G282" s="56"/>
      <c r="H282" s="57" t="b">
        <f>AND('[1]Sect 6 - TSMs reported Combined'!DP_TSML372&gt;='[1]Sect 2 - Published TSMs'!DP_TSML099-1,'[1]Sect 6 - TSMs reported Combined'!DP_TSML372&lt;='[1]Sect 2 - Published TSMs'!DP_TSML099+1)</f>
        <v>1</v>
      </c>
    </row>
    <row r="283" spans="2:8" ht="72.5" x14ac:dyDescent="0.35">
      <c r="B283" s="56" t="s">
        <v>1131</v>
      </c>
      <c r="C283" s="56" t="s">
        <v>1132</v>
      </c>
      <c r="D283" s="56" t="s">
        <v>1133</v>
      </c>
      <c r="E283" s="56"/>
      <c r="F283" s="56" t="s">
        <v>392</v>
      </c>
      <c r="G283" s="56"/>
      <c r="H283" s="57" t="b">
        <f>AND('[1]Sect 6 - TSMs reported Combined'!DP_TSML375&gt;='[1]Sect 2 - Published TSMs'!DP_TSML105-1,'[1]Sect 6 - TSMs reported Combined'!DP_TSML375&lt;='[1]Sect 2 - Published TSMs'!DP_TSML105+1)</f>
        <v>1</v>
      </c>
    </row>
    <row r="284" spans="2:8" ht="29" x14ac:dyDescent="0.35">
      <c r="B284" s="56" t="s">
        <v>1134</v>
      </c>
      <c r="C284" s="56" t="s">
        <v>1135</v>
      </c>
      <c r="D284" s="56" t="s">
        <v>956</v>
      </c>
      <c r="E284" s="56"/>
      <c r="F284" s="56" t="s">
        <v>392</v>
      </c>
      <c r="G284" s="56"/>
      <c r="H284" s="57" t="b">
        <f>OR('[1]Sect 6 - TSMs reported Combined'!DP_TSML374&lt;=200000,ISBLANK('[1]Sect 6 - TSMs reported Combined'!DP_TSML374)=TRUE)</f>
        <v>1</v>
      </c>
    </row>
    <row r="285" spans="2:8" ht="43.5" x14ac:dyDescent="0.35">
      <c r="B285" s="56" t="s">
        <v>1136</v>
      </c>
      <c r="C285" s="56" t="s">
        <v>1137</v>
      </c>
      <c r="D285" s="56" t="s">
        <v>959</v>
      </c>
      <c r="E285" s="56"/>
      <c r="F285" s="56" t="s">
        <v>392</v>
      </c>
      <c r="G285" s="56"/>
      <c r="H285" s="57" t="b">
        <f>OR('[1]Sect 6 - TSMs reported Combined'!DP_TSML377='[1]Sect 6 - TSMs reported Combined'!DP_TSML373,AND('[1]Sect 6 - TSMs reported Combined'!DP_TSML377=0,'[1]Sect 6 - TSMs reported Combined'!DP_TSML373=0))</f>
        <v>1</v>
      </c>
    </row>
    <row r="286" spans="2:8" ht="72.5" x14ac:dyDescent="0.35">
      <c r="B286" s="56" t="s">
        <v>1138</v>
      </c>
      <c r="C286" s="56" t="s">
        <v>1119</v>
      </c>
      <c r="D286" s="56" t="s">
        <v>1139</v>
      </c>
      <c r="E286" s="56"/>
      <c r="F286" s="56" t="s">
        <v>392</v>
      </c>
      <c r="G286" s="56"/>
      <c r="H286" s="57" t="b">
        <f>AND('[1]Sect 6 - TSMs reported Combined'!DP_TSML380&gt;='[1]Sect 2 - Published TSMs'!DP_TSML102-1,'[1]Sect 6 - TSMs reported Combined'!DP_TSML380&lt;='[1]Sect 2 - Published TSMs'!DP_TSML102+1)</f>
        <v>1</v>
      </c>
    </row>
    <row r="287" spans="2:8" ht="72.5" x14ac:dyDescent="0.35">
      <c r="B287" s="56" t="s">
        <v>1140</v>
      </c>
      <c r="C287" s="56" t="s">
        <v>1141</v>
      </c>
      <c r="D287" s="56" t="s">
        <v>1142</v>
      </c>
      <c r="E287" s="56"/>
      <c r="F287" s="56" t="s">
        <v>392</v>
      </c>
      <c r="G287" s="56"/>
      <c r="H287" s="57" t="b">
        <f>AND('[1]Sect 6 - TSMs reported Combined'!DP_TSML383&gt;='[1]Sect 2 - Published TSMs'!DP_TSML108-1,'[1]Sect 6 - TSMs reported Combined'!DP_TSML383&lt;='[1]Sect 2 - Published TSMs'!DP_TSML108+1)</f>
        <v>1</v>
      </c>
    </row>
    <row r="288" spans="2:8" ht="43.5" x14ac:dyDescent="0.35">
      <c r="B288" s="56" t="s">
        <v>1143</v>
      </c>
      <c r="C288" s="56" t="s">
        <v>1144</v>
      </c>
      <c r="D288" s="56" t="s">
        <v>962</v>
      </c>
      <c r="E288" s="56"/>
      <c r="F288" s="56" t="s">
        <v>392</v>
      </c>
      <c r="G288" s="56"/>
      <c r="H288" s="57" t="b">
        <f>OR('[1]Sect 6 - TSMs reported Combined'!DP_TSML382&lt;=200000,ISBLANK('[1]Sect 6 - TSMs reported Combined'!DP_TSML382)=TRUE)</f>
        <v>1</v>
      </c>
    </row>
    <row r="289" spans="2:8" ht="43.5" x14ac:dyDescent="0.35">
      <c r="B289" s="56" t="s">
        <v>1145</v>
      </c>
      <c r="C289" s="56" t="s">
        <v>1146</v>
      </c>
      <c r="D289" s="56" t="s">
        <v>965</v>
      </c>
      <c r="E289" s="56"/>
      <c r="F289" s="56" t="s">
        <v>392</v>
      </c>
      <c r="G289" s="56"/>
      <c r="H289" s="57" t="b">
        <f>OR('[1]Sect 6 - TSMs reported Combined'!DP_TSML385='[1]Sect 6 - TSMs reported Combined'!DP_TSML381,AND('[1]Sect 6 - TSMs reported Combined'!DP_TSML385=0,'[1]Sect 6 - TSMs reported Combined'!DP_TSML381=0))</f>
        <v>1</v>
      </c>
    </row>
    <row r="290" spans="2:8" ht="58" x14ac:dyDescent="0.35">
      <c r="B290" s="56" t="s">
        <v>1147</v>
      </c>
      <c r="C290" s="56" t="s">
        <v>1148</v>
      </c>
      <c r="D290" s="56" t="s">
        <v>1149</v>
      </c>
      <c r="E290" s="56"/>
      <c r="F290" s="56" t="s">
        <v>392</v>
      </c>
      <c r="G290" s="56"/>
      <c r="H290" s="57" t="b">
        <f>AND('[1]Sect 6 - TSMs reported Combined'!DP_TSML396&gt;='[1]Sect 2 - Published TSMs'!DP_TSML111-1,'[1]Sect 6 - TSMs reported Combined'!DP_TSML396&lt;='[1]Sect 2 - Published TSMs'!DP_TSML111+1)</f>
        <v>1</v>
      </c>
    </row>
    <row r="291" spans="2:8" ht="58" x14ac:dyDescent="0.35">
      <c r="B291" s="56" t="s">
        <v>1150</v>
      </c>
      <c r="C291" s="56" t="s">
        <v>1151</v>
      </c>
      <c r="D291" s="56" t="s">
        <v>1152</v>
      </c>
      <c r="E291" s="56"/>
      <c r="F291" s="56" t="s">
        <v>392</v>
      </c>
      <c r="G291" s="56"/>
      <c r="H291" s="57" t="b">
        <f>AND('[1]Sect 6 - TSMs reported Combined'!DP_TSML405&gt;='[1]Sect 2 - Published TSMs'!DP_TSML113-1,'[1]Sect 6 - TSMs reported Combined'!DP_TSML405&lt;='[1]Sect 2 - Published TSMs'!DP_TSML113+1)</f>
        <v>1</v>
      </c>
    </row>
    <row r="292" spans="2:8" ht="58" x14ac:dyDescent="0.35">
      <c r="B292" s="56" t="s">
        <v>1153</v>
      </c>
      <c r="C292" s="56" t="s">
        <v>1154</v>
      </c>
      <c r="D292" s="56" t="s">
        <v>1155</v>
      </c>
      <c r="E292" s="56"/>
      <c r="F292" s="56" t="s">
        <v>392</v>
      </c>
      <c r="G292" s="56"/>
      <c r="H292" s="57" t="b">
        <f>AND('[1]Sect 6 - TSMs reported Combined'!DP_TSML414&gt;='[1]Sect 2 - Published TSMs'!DP_TSML115-1,'[1]Sect 6 - TSMs reported Combined'!DP_TSML414&lt;='[1]Sect 2 - Published TSMs'!DP_TSML115+1)</f>
        <v>1</v>
      </c>
    </row>
    <row r="293" spans="2:8" ht="58" x14ac:dyDescent="0.35">
      <c r="B293" s="56" t="s">
        <v>1156</v>
      </c>
      <c r="C293" s="56" t="s">
        <v>1157</v>
      </c>
      <c r="D293" s="56" t="s">
        <v>1158</v>
      </c>
      <c r="E293" s="56"/>
      <c r="F293" s="56" t="s">
        <v>392</v>
      </c>
      <c r="G293" s="56"/>
      <c r="H293" s="57" t="b">
        <f>AND('[1]Sect 6 - TSMs reported Combined'!DP_TSML421&gt;='[1]Sect 2 - Published TSMs'!DP_TSML117-1,'[1]Sect 6 - TSMs reported Combined'!DP_TSML421&lt;='[1]Sect 2 - Published TSMs'!DP_TSML117+1)</f>
        <v>1</v>
      </c>
    </row>
    <row r="294" spans="2:8" ht="58" x14ac:dyDescent="0.35">
      <c r="B294" s="56" t="s">
        <v>1159</v>
      </c>
      <c r="C294" s="56" t="s">
        <v>1160</v>
      </c>
      <c r="D294" s="56" t="s">
        <v>1161</v>
      </c>
      <c r="E294" s="56"/>
      <c r="F294" s="56" t="s">
        <v>392</v>
      </c>
      <c r="G294" s="56"/>
      <c r="H294" s="57" t="b">
        <f>AND('[1]Sect 6 - TSMs reported Combined'!DP_TSML428&gt;='[1]Sect 2 - Published TSMs'!DP_TSML120-1,'[1]Sect 6 - TSMs reported Combined'!DP_TSML428&lt;='[1]Sect 2 - Published TSMs'!DP_TSML120+1)</f>
        <v>1</v>
      </c>
    </row>
    <row r="295" spans="2:8" ht="58" x14ac:dyDescent="0.35">
      <c r="B295" s="56" t="s">
        <v>1162</v>
      </c>
      <c r="C295" s="56" t="s">
        <v>1163</v>
      </c>
      <c r="D295" s="56" t="s">
        <v>1164</v>
      </c>
      <c r="E295" s="56"/>
      <c r="F295" s="56" t="s">
        <v>392</v>
      </c>
      <c r="G295" s="56"/>
      <c r="H295" s="57" t="b">
        <f>AND('[1]Sect 6 - TSMs reported Combined'!DP_TSML435&gt;='[1]Sect 2 - Published TSMs'!DP_TSML123-1,'[1]Sect 6 - TSMs reported Combined'!DP_TSML435&lt;='[1]Sect 2 - Published TSMs'!DP_TSML123+1)</f>
        <v>1</v>
      </c>
    </row>
    <row r="296" spans="2:8" ht="58" x14ac:dyDescent="0.35">
      <c r="B296" s="56" t="s">
        <v>1165</v>
      </c>
      <c r="C296" s="56" t="s">
        <v>1166</v>
      </c>
      <c r="D296" s="56" t="s">
        <v>1167</v>
      </c>
      <c r="E296" s="56"/>
      <c r="F296" s="56" t="s">
        <v>392</v>
      </c>
      <c r="G296" s="56"/>
      <c r="H296" s="57" t="b">
        <f>AND('[1]Sect 6 - TSMs reported Combined'!DP_TSML442&gt;='[1]Sect 2 - Published TSMs'!DP_TSML126-1,'[1]Sect 6 - TSMs reported Combined'!DP_TSML442&lt;='[1]Sect 2 - Published TSMs'!DP_TSML126+1)</f>
        <v>1</v>
      </c>
    </row>
    <row r="297" spans="2:8" ht="58" x14ac:dyDescent="0.35">
      <c r="B297" s="56" t="s">
        <v>1168</v>
      </c>
      <c r="C297" s="56" t="s">
        <v>1169</v>
      </c>
      <c r="D297" s="56" t="s">
        <v>1170</v>
      </c>
      <c r="E297" s="56"/>
      <c r="F297" s="56" t="s">
        <v>392</v>
      </c>
      <c r="G297" s="56"/>
      <c r="H297" s="57" t="b">
        <f>AND('[1]Sect 6 - TSMs reported Combined'!DP_TSML449&gt;='[1]Sect 2 - Published TSMs'!DP_TSML129-1,'[1]Sect 6 - TSMs reported Combined'!DP_TSML449&lt;='[1]Sect 2 - Published TSMs'!DP_TSML129+1)</f>
        <v>1</v>
      </c>
    </row>
    <row r="298" spans="2:8" ht="58" x14ac:dyDescent="0.35">
      <c r="B298" s="56" t="s">
        <v>1171</v>
      </c>
      <c r="C298" s="56" t="s">
        <v>1172</v>
      </c>
      <c r="D298" s="56" t="s">
        <v>1173</v>
      </c>
      <c r="E298" s="56"/>
      <c r="F298" s="56" t="s">
        <v>392</v>
      </c>
      <c r="G298" s="56"/>
      <c r="H298" s="57" t="b">
        <f>AND('[1]Sect 6 - TSMs reported Combined'!DP_TSML458&gt;='[1]Sect 2 - Published TSMs'!DP_TSML132-1,'[1]Sect 6 - TSMs reported Combined'!DP_TSML458&lt;='[1]Sect 2 - Published TSMs'!DP_TSML132+1)</f>
        <v>1</v>
      </c>
    </row>
    <row r="299" spans="2:8" ht="58" x14ac:dyDescent="0.35">
      <c r="B299" s="56" t="s">
        <v>1174</v>
      </c>
      <c r="C299" s="56" t="s">
        <v>1175</v>
      </c>
      <c r="D299" s="56" t="s">
        <v>1176</v>
      </c>
      <c r="E299" s="56"/>
      <c r="F299" s="56" t="s">
        <v>392</v>
      </c>
      <c r="G299" s="56"/>
      <c r="H299" s="57" t="b">
        <f>AND('[1]Sect 6 - TSMs reported Combined'!DP_TSML467&gt;='[1]Sect 2 - Published TSMs'!DP_TSML135-1,'[1]Sect 6 - TSMs reported Combined'!DP_TSML467&lt;='[1]Sect 2 - Published TSMs'!DP_TSML135+1)</f>
        <v>1</v>
      </c>
    </row>
    <row r="300" spans="2:8" ht="58" x14ac:dyDescent="0.35">
      <c r="B300" s="56" t="s">
        <v>1177</v>
      </c>
      <c r="C300" s="56" t="s">
        <v>1178</v>
      </c>
      <c r="D300" s="56" t="s">
        <v>1179</v>
      </c>
      <c r="E300" s="56"/>
      <c r="F300" s="56" t="s">
        <v>392</v>
      </c>
      <c r="G300" s="56"/>
      <c r="H300" s="57" t="b">
        <f>AND('[1]Sect 6 - TSMs reported Combined'!DP_TSML474&gt;='[1]Sect 2 - Published TSMs'!DP_TSML138-1,'[1]Sect 6 - TSMs reported Combined'!DP_TSML474&lt;='[1]Sect 2 - Published TSMs'!DP_TSML138+1)</f>
        <v>1</v>
      </c>
    </row>
    <row r="301" spans="2:8" ht="58" x14ac:dyDescent="0.35">
      <c r="B301" s="56" t="s">
        <v>1180</v>
      </c>
      <c r="C301" s="56" t="s">
        <v>1181</v>
      </c>
      <c r="D301" s="56" t="s">
        <v>1182</v>
      </c>
      <c r="E301" s="56"/>
      <c r="F301" s="56" t="s">
        <v>392</v>
      </c>
      <c r="G301" s="56"/>
      <c r="H301" s="57" t="b">
        <f>AND('[1]Sect 6 - TSMs reported Combined'!DP_TSML481&gt;='[1]Sect 2 - Published TSMs'!DP_TSML141-1,'[1]Sect 6 - TSMs reported Combined'!DP_TSML481&lt;='[1]Sect 2 - Published TSMs'!DP_TSML141+1)</f>
        <v>1</v>
      </c>
    </row>
    <row r="302" spans="2:8" ht="72.5" x14ac:dyDescent="0.35">
      <c r="B302" s="56" t="s">
        <v>1183</v>
      </c>
      <c r="C302" s="56" t="s">
        <v>970</v>
      </c>
      <c r="D302" s="56" t="s">
        <v>1184</v>
      </c>
      <c r="E302" s="56"/>
      <c r="F302" s="56" t="s">
        <v>364</v>
      </c>
      <c r="G302" s="56"/>
      <c r="H302" s="57" t="b">
        <f>'[1]Sect 4 - TSMs reported for LCRA'!DP_TSML204+'[1]Sect 4 - TSMs reported for LCRA'!DP_TSML205+'[1]Sect 4 - TSMs reported for LCRA'!DP_TSML206+'[1]Sect 4 - TSMs reported for LCRA'!DP_TSML207+'[1]Sect 4 - TSMs reported for LCRA'!DP_TSML208&lt;='[1]Sect 4 - TSMs reported for LCRA'!DP_TSML202</f>
        <v>1</v>
      </c>
    </row>
    <row r="303" spans="2:8" ht="72.5" x14ac:dyDescent="0.35">
      <c r="B303" s="56" t="s">
        <v>1185</v>
      </c>
      <c r="C303" s="56" t="s">
        <v>973</v>
      </c>
      <c r="D303" s="56" t="s">
        <v>1186</v>
      </c>
      <c r="E303" s="56"/>
      <c r="F303" s="56" t="s">
        <v>364</v>
      </c>
      <c r="G303" s="56"/>
      <c r="H303" s="57" t="b">
        <f>'[1]Sect 4 - TSMs reported for LCRA'!DP_TSML213+'[1]Sect 4 - TSMs reported for LCRA'!DP_TSML214+'[1]Sect 4 - TSMs reported for LCRA'!DP_TSML215+'[1]Sect 4 - TSMs reported for LCRA'!DP_TSML216+'[1]Sect 4 - TSMs reported for LCRA'!DP_TSML217&lt;='[1]Sect 4 - TSMs reported for LCRA'!DP_TSML211</f>
        <v>1</v>
      </c>
    </row>
    <row r="304" spans="2:8" ht="72.5" x14ac:dyDescent="0.35">
      <c r="B304" s="56" t="s">
        <v>1187</v>
      </c>
      <c r="C304" s="56" t="s">
        <v>991</v>
      </c>
      <c r="D304" s="56" t="s">
        <v>1034</v>
      </c>
      <c r="E304" s="56"/>
      <c r="F304" s="56" t="s">
        <v>364</v>
      </c>
      <c r="G304" s="56"/>
      <c r="H304" s="57" t="b">
        <f>'[1]Sect 4 - TSMs reported for LCRA'!DP_TSML257+'[1]Sect 4 - TSMs reported for LCRA'!DP_TSML258+'[1]Sect 4 - TSMs reported for LCRA'!DP_TSML259+'[1]Sect 4 - TSMs reported for LCRA'!DP_TSML260+'[1]Sect 4 - TSMs reported for LCRA'!DP_TSML261&lt;='[1]Sect 4 - TSMs reported for LCRA'!DP_TSML255</f>
        <v>1</v>
      </c>
    </row>
    <row r="305" spans="2:8" ht="72.5" x14ac:dyDescent="0.35">
      <c r="B305" s="56" t="s">
        <v>1188</v>
      </c>
      <c r="C305" s="56" t="s">
        <v>994</v>
      </c>
      <c r="D305" s="56" t="s">
        <v>1036</v>
      </c>
      <c r="E305" s="56"/>
      <c r="F305" s="56" t="s">
        <v>364</v>
      </c>
      <c r="G305" s="56"/>
      <c r="H305" s="57" t="b">
        <f>'[1]Sect 4 - TSMs reported for LCRA'!DP_TSML266+'[1]Sect 4 - TSMs reported for LCRA'!DP_TSML267+'[1]Sect 4 - TSMs reported for LCRA'!DP_TSML268+'[1]Sect 4 - TSMs reported for LCRA'!DP_TSML269+'[1]Sect 4 - TSMs reported for LCRA'!DP_TSML270&lt;='[1]Sect 4 - TSMs reported for LCRA'!DP_TSML264</f>
        <v>1</v>
      </c>
    </row>
    <row r="306" spans="2:8" ht="87" x14ac:dyDescent="0.35">
      <c r="B306" s="56" t="s">
        <v>1189</v>
      </c>
      <c r="C306" s="56" t="s">
        <v>1190</v>
      </c>
      <c r="D306" s="56" t="s">
        <v>1039</v>
      </c>
      <c r="E306" s="56"/>
      <c r="F306" s="56" t="s">
        <v>364</v>
      </c>
      <c r="G306" s="56"/>
      <c r="H306" s="57" t="b">
        <f>OR('[1]Sect 1a - Background'!DP_TSML004&lt;&gt;"LCRA - section 4",AND('[1]Sect 1a - Background'!DP_TSML004="LCRA - section 4",'[1]Sect 4 - TSMs reported for LCRA'!DP_TSML195+'[1]Sect 4 - TSMs reported for LCRA'!DP_TSML196+'[1]Sect 4 - TSMs reported for LCRA'!DP_TSML197+'[1]Sect 4 - TSMs reported for LCRA'!DP_TSML198+'[1]Sect 4 - TSMs reported for LCRA'!DP_TSML199&lt;='[1]Sect 1a - Background'!DP_TSML024))</f>
        <v>1</v>
      </c>
    </row>
    <row r="307" spans="2:8" ht="87" x14ac:dyDescent="0.35">
      <c r="B307" s="56" t="s">
        <v>1191</v>
      </c>
      <c r="C307" s="56" t="s">
        <v>1192</v>
      </c>
      <c r="D307" s="56" t="s">
        <v>1193</v>
      </c>
      <c r="E307" s="56"/>
      <c r="F307" s="56" t="s">
        <v>364</v>
      </c>
      <c r="G307" s="56"/>
      <c r="H307" s="57" t="b">
        <f>OR('[1]Sect 1a - Background'!DP_TSML004&lt;&gt;"LCRA - section 4",AND('[1]Sect 1a - Background'!DP_TSML004="LCRA - section 4",'[1]Sect 4 - TSMs reported for LCRA'!DP_TSML220+'[1]Sect 4 - TSMs reported for LCRA'!DP_TSML221+'[1]Sect 4 - TSMs reported for LCRA'!DP_TSML222+'[1]Sect 4 - TSMs reported for LCRA'!DP_TSML223+'[1]Sect 4 - TSMs reported for LCRA'!DP_TSML224&lt;='[1]Sect 1a - Background'!DP_TSML024))</f>
        <v>1</v>
      </c>
    </row>
    <row r="308" spans="2:8" ht="87" x14ac:dyDescent="0.35">
      <c r="B308" s="56" t="s">
        <v>1194</v>
      </c>
      <c r="C308" s="56" t="s">
        <v>1195</v>
      </c>
      <c r="D308" s="56" t="s">
        <v>1044</v>
      </c>
      <c r="E308" s="56"/>
      <c r="F308" s="56" t="s">
        <v>364</v>
      </c>
      <c r="G308" s="56"/>
      <c r="H308" s="57" t="b">
        <f>OR('[1]Sect 1a - Background'!DP_TSML004&lt;&gt;"LCRA - section 4",AND('[1]Sect 1a - Background'!DP_TSML004="LCRA - section 4",'[1]Sect 4 - TSMs reported for LCRA'!DP_TSML227+'[1]Sect 4 - TSMs reported for LCRA'!DP_TSML228+'[1]Sect 4 - TSMs reported for LCRA'!DP_TSML229+'[1]Sect 4 - TSMs reported for LCRA'!DP_TSML230+'[1]Sect 4 - TSMs reported for LCRA'!DP_TSML231+'[1]Sect 4 - TSMs reported for LCRA'!DP_TSML232&lt;='[1]Sect 1a - Background'!DP_TSML024))</f>
        <v>1</v>
      </c>
    </row>
    <row r="309" spans="2:8" ht="87" x14ac:dyDescent="0.35">
      <c r="B309" s="56" t="s">
        <v>1196</v>
      </c>
      <c r="C309" s="56" t="s">
        <v>1197</v>
      </c>
      <c r="D309" s="56" t="s">
        <v>1049</v>
      </c>
      <c r="E309" s="56"/>
      <c r="F309" s="56" t="s">
        <v>364</v>
      </c>
      <c r="G309" s="56"/>
      <c r="H309" s="57" t="b">
        <f>OR('[1]Sect 1a - Background'!DP_TSML004&lt;&gt;"LCRA - section 4",AND('[1]Sect 1a - Background'!DP_TSML004="LCRA - section 4",'[1]Sect 4 - TSMs reported for LCRA'!DP_TSML234+'[1]Sect 4 - TSMs reported for LCRA'!DP_TSML235+'[1]Sect 4 - TSMs reported for LCRA'!DP_TSML236+'[1]Sect 4 - TSMs reported for LCRA'!DP_TSML237+'[1]Sect 4 - TSMs reported for LCRA'!DP_TSML238+'[1]Sect 4 - TSMs reported for LCRA'!DP_TSML239&lt;='[1]Sect 1a - Background'!DP_TSML024))</f>
        <v>1</v>
      </c>
    </row>
    <row r="310" spans="2:8" ht="87" x14ac:dyDescent="0.35">
      <c r="B310" s="56" t="s">
        <v>1198</v>
      </c>
      <c r="C310" s="56" t="s">
        <v>1199</v>
      </c>
      <c r="D310" s="56" t="s">
        <v>1054</v>
      </c>
      <c r="E310" s="56"/>
      <c r="F310" s="56" t="s">
        <v>364</v>
      </c>
      <c r="G310" s="56"/>
      <c r="H310" s="57" t="b">
        <f>OR('[1]Sect 1a - Background'!DP_TSML004&lt;&gt;"LCRA - section 4",AND('[1]Sect 1a - Background'!DP_TSML004="LCRA - section 4",'[1]Sect 4 - TSMs reported for LCRA'!DP_TSML241+'[1]Sect 4 - TSMs reported for LCRA'!DP_TSML242+'[1]Sect 4 - TSMs reported for LCRA'!DP_TSML243+'[1]Sect 4 - TSMs reported for LCRA'!DP_TSML244+'[1]Sect 4 - TSMs reported for LCRA'!DP_TSML245+'[1]Sect 4 - TSMs reported for LCRA'!DP_TSML246&lt;='[1]Sect 1a - Background'!DP_TSML024))</f>
        <v>1</v>
      </c>
    </row>
    <row r="311" spans="2:8" ht="87" x14ac:dyDescent="0.35">
      <c r="B311" s="56" t="s">
        <v>1200</v>
      </c>
      <c r="C311" s="56" t="s">
        <v>1201</v>
      </c>
      <c r="D311" s="56" t="s">
        <v>1059</v>
      </c>
      <c r="E311" s="56"/>
      <c r="F311" s="56" t="s">
        <v>364</v>
      </c>
      <c r="G311" s="56"/>
      <c r="H311" s="57" t="b">
        <f>OR('[1]Sect 1a - Background'!DP_TSML004&lt;&gt;"LCRA - section 4",AND('[1]Sect 1a - Background'!DP_TSML004="LCRA - section 4",'[1]Sect 4 - TSMs reported for LCRA'!DP_TSML248+'[1]Sect 4 - TSMs reported for LCRA'!DP_TSML249+'[1]Sect 4 - TSMs reported for LCRA'!DP_TSML250+'[1]Sect 4 - TSMs reported for LCRA'!DP_TSML251+'[1]Sect 4 - TSMs reported for LCRA'!DP_TSML252+'[1]Sect 4 - TSMs reported for LCRA'!DP_TSML253&lt;='[1]Sect 1a - Background'!DP_TSML024))</f>
        <v>1</v>
      </c>
    </row>
    <row r="312" spans="2:8" ht="87" x14ac:dyDescent="0.35">
      <c r="B312" s="56" t="s">
        <v>1202</v>
      </c>
      <c r="C312" s="56" t="s">
        <v>1203</v>
      </c>
      <c r="D312" s="56" t="s">
        <v>1064</v>
      </c>
      <c r="E312" s="56"/>
      <c r="F312" s="56" t="s">
        <v>364</v>
      </c>
      <c r="G312" s="56"/>
      <c r="H312" s="57" t="b">
        <f>OR('[1]Sect 1a - Background'!DP_TSML004&lt;&gt;"LCRA - section 4",AND('[1]Sect 1a - Background'!DP_TSML004="LCRA - section 4",'[1]Sect 4 - TSMs reported for LCRA'!DP_TSML273+'[1]Sect 4 - TSMs reported for LCRA'!DP_TSML274+'[1]Sect 4 - TSMs reported for LCRA'!DP_TSML275+'[1]Sect 4 - TSMs reported for LCRA'!DP_TSML276+'[1]Sect 4 - TSMs reported for LCRA'!DP_TSML277+'[1]Sect 4 - TSMs reported for LCRA'!DP_TSML278&lt;='[1]Sect 1a - Background'!DP_TSML024))</f>
        <v>1</v>
      </c>
    </row>
    <row r="313" spans="2:8" ht="87" x14ac:dyDescent="0.35">
      <c r="B313" s="56" t="s">
        <v>1204</v>
      </c>
      <c r="C313" s="56" t="s">
        <v>1205</v>
      </c>
      <c r="D313" s="56" t="s">
        <v>1069</v>
      </c>
      <c r="E313" s="56"/>
      <c r="F313" s="56" t="s">
        <v>364</v>
      </c>
      <c r="G313" s="56"/>
      <c r="H313" s="57" t="b">
        <f>OR('[1]Sect 1a - Background'!DP_TSML004&lt;&gt;"LCRA - section 4",AND('[1]Sect 1a - Background'!DP_TSML004="LCRA - section 4",'[1]Sect 4 - TSMs reported for LCRA'!DP_TSML280+'[1]Sect 4 - TSMs reported for LCRA'!DP_TSML281+'[1]Sect 4 - TSMs reported for LCRA'!DP_TSML282+'[1]Sect 4 - TSMs reported for LCRA'!DP_TSML283+'[1]Sect 4 - TSMs reported for LCRA'!DP_TSML284+'[1]Sect 4 - TSMs reported for LCRA'!DP_TSML285&lt;='[1]Sect 1a - Background'!DP_TSML024))</f>
        <v>1</v>
      </c>
    </row>
    <row r="314" spans="2:8" ht="101.5" x14ac:dyDescent="0.35">
      <c r="B314" s="56" t="s">
        <v>1206</v>
      </c>
      <c r="C314" s="56" t="s">
        <v>1207</v>
      </c>
      <c r="D314" s="56" t="s">
        <v>1041</v>
      </c>
      <c r="E314" s="56"/>
      <c r="F314" s="56" t="s">
        <v>364</v>
      </c>
      <c r="G314" s="56"/>
      <c r="H314" s="57" t="b">
        <f>OR('[1]Sect 1b - Background'!DP_TSML047&lt;&gt;"LCRA - section 4",'[1]Sect 1b - Background'!DP_TSML047="LCHO - section 5",AND('[1]Sect 1b - Background'!DP_TSML047="LCRA - section 4",'[1]Sect 4 - TSMs reported for LCRA'!DP_TSML195+'[1]Sect 4 - TSMs reported for LCRA'!DP_TSML196+'[1]Sect 4 - TSMs reported for LCRA'!DP_TSML197+'[1]Sect 4 - TSMs reported for LCRA'!DP_TSML198+'[1]Sect 4 - TSMs reported for LCRA'!DP_TSML199&lt;='[1]Sect 1b - Background'!DP_TSML067))</f>
        <v>1</v>
      </c>
    </row>
    <row r="315" spans="2:8" ht="101.5" x14ac:dyDescent="0.35">
      <c r="B315" s="56" t="s">
        <v>1208</v>
      </c>
      <c r="C315" s="56" t="s">
        <v>1209</v>
      </c>
      <c r="D315" s="56" t="s">
        <v>1210</v>
      </c>
      <c r="E315" s="56"/>
      <c r="F315" s="56" t="s">
        <v>364</v>
      </c>
      <c r="G315" s="56"/>
      <c r="H315" s="57" t="b">
        <f>OR('[1]Sect 1b - Background'!DP_TSML047&lt;&gt;"LCRA - section 4",'[1]Sect 1b - Background'!DP_TSML047="LCHO - section 5",AND('[1]Sect 1b - Background'!DP_TSML047="LCRA - section 4",'[1]Sect 4 - TSMs reported for LCRA'!DP_TSML220+'[1]Sect 4 - TSMs reported for LCRA'!DP_TSML221+'[1]Sect 4 - TSMs reported for LCRA'!DP_TSML222+'[1]Sect 4 - TSMs reported for LCRA'!DP_TSML223+'[1]Sect 4 - TSMs reported for LCRA'!DP_TSML224&lt;='[1]Sect 1b - Background'!DP_TSML067))</f>
        <v>1</v>
      </c>
    </row>
    <row r="316" spans="2:8" ht="101.5" x14ac:dyDescent="0.35">
      <c r="B316" s="56" t="s">
        <v>1211</v>
      </c>
      <c r="C316" s="56" t="s">
        <v>1212</v>
      </c>
      <c r="D316" s="56" t="s">
        <v>1046</v>
      </c>
      <c r="E316" s="56"/>
      <c r="F316" s="56" t="s">
        <v>364</v>
      </c>
      <c r="G316" s="56"/>
      <c r="H316" s="57" t="b">
        <f>OR('[1]Sect 1b - Background'!DP_TSML047&lt;&gt;"LCRA - section 4",'[1]Sect 1b - Background'!DP_TSML047="LCHO - section 5",AND('[1]Sect 1b - Background'!DP_TSML047="LCRA - section 4",'[1]Sect 4 - TSMs reported for LCRA'!DP_TSML227+'[1]Sect 4 - TSMs reported for LCRA'!DP_TSML228+'[1]Sect 4 - TSMs reported for LCRA'!DP_TSML229+'[1]Sect 4 - TSMs reported for LCRA'!DP_TSML230+'[1]Sect 4 - TSMs reported for LCRA'!DP_TSML231+'[1]Sect 4 - TSMs reported for LCRA'!DP_TSML232&lt;='[1]Sect 1b - Background'!DP_TSML067))</f>
        <v>1</v>
      </c>
    </row>
    <row r="317" spans="2:8" ht="101.5" x14ac:dyDescent="0.35">
      <c r="B317" s="56" t="s">
        <v>1213</v>
      </c>
      <c r="C317" s="56" t="s">
        <v>1214</v>
      </c>
      <c r="D317" s="56" t="s">
        <v>1051</v>
      </c>
      <c r="E317" s="56"/>
      <c r="F317" s="56" t="s">
        <v>364</v>
      </c>
      <c r="G317" s="56"/>
      <c r="H317" s="57" t="b">
        <f>OR('[1]Sect 1b - Background'!DP_TSML047&lt;&gt;"LCRA - section 4",'[1]Sect 1b - Background'!DP_TSML047="LCHO - section 5",AND('[1]Sect 1b - Background'!DP_TSML047="LCRA - section 4",'[1]Sect 4 - TSMs reported for LCRA'!DP_TSML234+'[1]Sect 4 - TSMs reported for LCRA'!DP_TSML235+'[1]Sect 4 - TSMs reported for LCRA'!DP_TSML236+'[1]Sect 4 - TSMs reported for LCRA'!DP_TSML237+'[1]Sect 4 - TSMs reported for LCRA'!DP_TSML238+'[1]Sect 4 - TSMs reported for LCRA'!DP_TSML239&lt;='[1]Sect 1b - Background'!DP_TSML067))</f>
        <v>1</v>
      </c>
    </row>
    <row r="318" spans="2:8" ht="101.5" x14ac:dyDescent="0.35">
      <c r="B318" s="56" t="s">
        <v>1215</v>
      </c>
      <c r="C318" s="56" t="s">
        <v>1216</v>
      </c>
      <c r="D318" s="56" t="s">
        <v>1056</v>
      </c>
      <c r="E318" s="56"/>
      <c r="F318" s="56" t="s">
        <v>364</v>
      </c>
      <c r="G318" s="56"/>
      <c r="H318" s="57" t="b">
        <f>OR('[1]Sect 1b - Background'!DP_TSML047&lt;&gt;"LCRA - section 4",'[1]Sect 1b - Background'!DP_TSML047="LCHO - section 5",AND('[1]Sect 1b - Background'!DP_TSML047="LCRA - section 4",'[1]Sect 4 - TSMs reported for LCRA'!DP_TSML241+'[1]Sect 4 - TSMs reported for LCRA'!DP_TSML242+'[1]Sect 4 - TSMs reported for LCRA'!DP_TSML243+'[1]Sect 4 - TSMs reported for LCRA'!DP_TSML244+'[1]Sect 4 - TSMs reported for LCRA'!DP_TSML245+'[1]Sect 4 - TSMs reported for LCRA'!DP_TSML246&lt;='[1]Sect 1b - Background'!DP_TSML067))</f>
        <v>1</v>
      </c>
    </row>
    <row r="319" spans="2:8" ht="101.5" x14ac:dyDescent="0.35">
      <c r="B319" s="56" t="s">
        <v>1217</v>
      </c>
      <c r="C319" s="56" t="s">
        <v>1218</v>
      </c>
      <c r="D319" s="56" t="s">
        <v>1061</v>
      </c>
      <c r="E319" s="56"/>
      <c r="F319" s="56" t="s">
        <v>364</v>
      </c>
      <c r="G319" s="56"/>
      <c r="H319" s="57" t="b">
        <f>OR('[1]Sect 1b - Background'!DP_TSML047&lt;&gt;"LCRA - section 4",'[1]Sect 1b - Background'!DP_TSML047="LCHO - section 5",AND('[1]Sect 1b - Background'!DP_TSML047="LCRA - section 4",'[1]Sect 4 - TSMs reported for LCRA'!DP_TSML248+'[1]Sect 4 - TSMs reported for LCRA'!DP_TSML249+'[1]Sect 4 - TSMs reported for LCRA'!DP_TSML250+'[1]Sect 4 - TSMs reported for LCRA'!DP_TSML251+'[1]Sect 4 - TSMs reported for LCRA'!DP_TSML252+'[1]Sect 4 - TSMs reported for LCRA'!DP_TSML253&lt;='[1]Sect 1b - Background'!DP_TSML067))</f>
        <v>1</v>
      </c>
    </row>
    <row r="320" spans="2:8" ht="101.5" x14ac:dyDescent="0.35">
      <c r="B320" s="56" t="s">
        <v>1219</v>
      </c>
      <c r="C320" s="56" t="s">
        <v>1220</v>
      </c>
      <c r="D320" s="56" t="s">
        <v>1066</v>
      </c>
      <c r="E320" s="56"/>
      <c r="F320" s="56" t="s">
        <v>364</v>
      </c>
      <c r="G320" s="56"/>
      <c r="H320" s="57" t="b">
        <f>OR('[1]Sect 1b - Background'!DP_TSML047&lt;&gt;"LCRA - section 4",'[1]Sect 1b - Background'!DP_TSML047="LCHO - section 5",AND('[1]Sect 1b - Background'!DP_TSML047="LCRA - section 4",'[1]Sect 4 - TSMs reported for LCRA'!DP_TSML273+'[1]Sect 4 - TSMs reported for LCRA'!DP_TSML274+'[1]Sect 4 - TSMs reported for LCRA'!DP_TSML275+'[1]Sect 4 - TSMs reported for LCRA'!DP_TSML276+'[1]Sect 4 - TSMs reported for LCRA'!DP_TSML277+'[1]Sect 4 - TSMs reported for LCRA'!DP_TSML278&lt;='[1]Sect 1b - Background'!DP_TSML067))</f>
        <v>1</v>
      </c>
    </row>
    <row r="321" spans="2:8" ht="101.5" x14ac:dyDescent="0.35">
      <c r="B321" s="56" t="s">
        <v>1221</v>
      </c>
      <c r="C321" s="56" t="s">
        <v>1222</v>
      </c>
      <c r="D321" s="56" t="s">
        <v>1071</v>
      </c>
      <c r="E321" s="56"/>
      <c r="F321" s="56" t="s">
        <v>364</v>
      </c>
      <c r="G321" s="56"/>
      <c r="H321" s="57" t="b">
        <f>OR('[1]Sect 1b - Background'!DP_TSML047&lt;&gt;"LCRA - section 4",'[1]Sect 1b - Background'!DP_TSML047="LCHO - section 5",AND('[1]Sect 1b - Background'!DP_TSML047="LCRA - section 4",'[1]Sect 4 - TSMs reported for LCRA'!DP_TSML280+'[1]Sect 4 - TSMs reported for LCRA'!DP_TSML281+'[1]Sect 4 - TSMs reported for LCRA'!DP_TSML282+'[1]Sect 4 - TSMs reported for LCRA'!DP_TSML283+'[1]Sect 4 - TSMs reported for LCRA'!DP_TSML284+'[1]Sect 4 - TSMs reported for LCRA'!DP_TSML285&lt;='[1]Sect 1b - Background'!DP_TSML067))</f>
        <v>1</v>
      </c>
    </row>
    <row r="322" spans="2:8" ht="72.5" x14ac:dyDescent="0.35">
      <c r="B322" s="56" t="s">
        <v>1223</v>
      </c>
      <c r="C322" s="56" t="s">
        <v>1224</v>
      </c>
      <c r="D322" s="56" t="s">
        <v>1027</v>
      </c>
      <c r="E322" s="56"/>
      <c r="F322" s="56" t="s">
        <v>364</v>
      </c>
      <c r="G322" s="56"/>
      <c r="H322" s="57" t="b">
        <f>OR('[1]Sect 1a - Background'!DP_TSML004&lt;&gt;"Combined - section 6",AND('[1]Sect 1a - Background'!DP_TSML004="Combined - section 6",'[1]Sect 6 - TSMs reported Combined'!DP_TSML397+'[1]Sect 6 - TSMs reported Combined'!DP_TSML398&lt;='[1]Sect 1a - Background'!DP_TSML024))</f>
        <v>1</v>
      </c>
    </row>
    <row r="323" spans="2:8" ht="72.5" x14ac:dyDescent="0.35">
      <c r="B323" s="56" t="s">
        <v>1225</v>
      </c>
      <c r="C323" s="56" t="s">
        <v>1226</v>
      </c>
      <c r="D323" s="56" t="s">
        <v>1029</v>
      </c>
      <c r="E323" s="56"/>
      <c r="F323" s="56" t="s">
        <v>364</v>
      </c>
      <c r="G323" s="56"/>
      <c r="H323" s="57" t="b">
        <f>OR('[1]Sect 1b - Background'!DP_TSML047&lt;&gt;"Combined - section 6",OR('[1]Sect 1b - Background'!DP_TSML047="LCHO - section 5",AND('[1]Sect 1b - Background'!DP_TSML047="Combined - section 6",'[1]Sect 6 - TSMs reported Combined'!DP_TSML397+'[1]Sect 6 - TSMs reported Combined'!DP_TSML398&lt;='[1]Sect 1b - Background'!DP_TSML067)))</f>
        <v>1</v>
      </c>
    </row>
    <row r="324" spans="2:8" ht="72.5" x14ac:dyDescent="0.35">
      <c r="B324" s="56" t="s">
        <v>1227</v>
      </c>
      <c r="C324" s="56" t="s">
        <v>1228</v>
      </c>
      <c r="D324" s="56" t="s">
        <v>1027</v>
      </c>
      <c r="E324" s="56"/>
      <c r="F324" s="56" t="s">
        <v>364</v>
      </c>
      <c r="G324" s="56"/>
      <c r="H324" s="57" t="b">
        <f>OR('[1]Sect 1a - Background'!DP_TSML004&lt;&gt;"Combined - section 6",AND('[1]Sect 1a - Background'!DP_TSML004="Combined - section 6",'[1]Sect 6 - TSMs reported Combined'!DP_TSML406+'[1]Sect 6 - TSMs reported Combined'!DP_TSML407&lt;='[1]Sect 1a - Background'!DP_TSML024))</f>
        <v>1</v>
      </c>
    </row>
    <row r="325" spans="2:8" ht="72.5" x14ac:dyDescent="0.35">
      <c r="B325" s="56" t="s">
        <v>1229</v>
      </c>
      <c r="C325" s="56" t="s">
        <v>1230</v>
      </c>
      <c r="D325" s="56" t="s">
        <v>1029</v>
      </c>
      <c r="E325" s="56"/>
      <c r="F325" s="56" t="s">
        <v>364</v>
      </c>
      <c r="G325" s="56"/>
      <c r="H325" s="57" t="b">
        <f>OR('[1]Sect 1b - Background'!DP_TSML047&lt;&gt;"Combined - section 6",AND('[1]Sect 1b - Background'!DP_TSML047="Combined - section 6",'[1]Sect 6 - TSMs reported Combined'!DP_TSML406+'[1]Sect 6 - TSMs reported Combined'!DP_TSML407&lt;='[1]Sect 1b - Background'!DP_TSML067))</f>
        <v>1</v>
      </c>
    </row>
    <row r="326" spans="2:8" ht="72.5" x14ac:dyDescent="0.35">
      <c r="B326" s="56" t="s">
        <v>1231</v>
      </c>
      <c r="C326" s="56" t="s">
        <v>1232</v>
      </c>
      <c r="D326" s="56" t="s">
        <v>1027</v>
      </c>
      <c r="E326" s="56"/>
      <c r="F326" s="56" t="s">
        <v>364</v>
      </c>
      <c r="G326" s="56"/>
      <c r="H326" s="57" t="b">
        <f>OR('[1]Sect 1a - Background'!DP_TSML004&lt;&gt;"Combined - section 6",AND('[1]Sect 1a - Background'!DP_TSML004="Combined - section 6",'[1]Sect 6 - TSMs reported Combined'!DP_TSML450+'[1]Sect 6 - TSMs reported Combined'!DP_TSML451&lt;='[1]Sect 1a - Background'!DP_TSML024))</f>
        <v>1</v>
      </c>
    </row>
    <row r="327" spans="2:8" ht="72.5" x14ac:dyDescent="0.35">
      <c r="B327" s="56" t="s">
        <v>1233</v>
      </c>
      <c r="C327" s="56" t="s">
        <v>1234</v>
      </c>
      <c r="D327" s="56" t="s">
        <v>1029</v>
      </c>
      <c r="E327" s="56"/>
      <c r="F327" s="56" t="s">
        <v>364</v>
      </c>
      <c r="G327" s="56"/>
      <c r="H327" s="57" t="b">
        <f>OR('[1]Sect 1b - Background'!DP_TSML047&lt;&gt;"Combined - section 6",AND('[1]Sect 1b - Background'!DP_TSML047="Combined - section 6",'[1]Sect 6 - TSMs reported Combined'!DP_TSML450+'[1]Sect 6 - TSMs reported Combined'!DP_TSML451&lt;='[1]Sect 1b - Background'!DP_TSML067))</f>
        <v>1</v>
      </c>
    </row>
    <row r="328" spans="2:8" ht="72.5" x14ac:dyDescent="0.35">
      <c r="B328" s="56" t="s">
        <v>1235</v>
      </c>
      <c r="C328" s="56" t="s">
        <v>1236</v>
      </c>
      <c r="D328" s="56" t="s">
        <v>1027</v>
      </c>
      <c r="E328" s="56"/>
      <c r="F328" s="56" t="s">
        <v>364</v>
      </c>
      <c r="G328" s="56"/>
      <c r="H328" s="57" t="b">
        <f>OR('[1]Sect 1a - Background'!DP_TSML004&lt;&gt;"Combined - section 6",AND('[1]Sect 1a - Background'!DP_TSML004="Combined - section 6",'[1]Sect 6 - TSMs reported Combined'!DP_TSML459+'[1]Sect 6 - TSMs reported Combined'!DP_TSML460&lt;='[1]Sect 1a - Background'!DP_TSML024))</f>
        <v>1</v>
      </c>
    </row>
    <row r="329" spans="2:8" ht="72.5" x14ac:dyDescent="0.35">
      <c r="B329" s="56" t="s">
        <v>1237</v>
      </c>
      <c r="C329" s="56" t="s">
        <v>1238</v>
      </c>
      <c r="D329" s="56" t="s">
        <v>1029</v>
      </c>
      <c r="E329" s="56"/>
      <c r="F329" s="56" t="s">
        <v>364</v>
      </c>
      <c r="G329" s="56"/>
      <c r="H329" s="57" t="b">
        <f>OR('[1]Sect 1b - Background'!DP_TSML047&lt;&gt;"Combined - section 6",AND('[1]Sect 1b - Background'!DP_TSML047="Combined - section 6",'[1]Sect 6 - TSMs reported Combined'!DP_TSML459+'[1]Sect 6 - TSMs reported Combined'!DP_TSML460&lt;='[1]Sect 1b - Background'!DP_TSML067))</f>
        <v>1</v>
      </c>
    </row>
    <row r="330" spans="2:8" ht="72.5" x14ac:dyDescent="0.35">
      <c r="B330" s="56" t="s">
        <v>1239</v>
      </c>
      <c r="C330" s="56" t="s">
        <v>1240</v>
      </c>
      <c r="D330" s="56" t="s">
        <v>1184</v>
      </c>
      <c r="E330" s="56"/>
      <c r="F330" s="56" t="s">
        <v>364</v>
      </c>
      <c r="G330" s="56"/>
      <c r="H330" s="57" t="b">
        <f>'[1]Sect 6 - TSMs reported Combined'!DP_TSML399+'[1]Sect 6 - TSMs reported Combined'!DP_TSML400+'[1]Sect 6 - TSMs reported Combined'!DP_TSML401+'[1]Sect 6 - TSMs reported Combined'!DP_TSML402+'[1]Sect 6 - TSMs reported Combined'!DP_TSML403&lt;='[1]Sect 6 - TSMs reported Combined'!DP_TSML397</f>
        <v>1</v>
      </c>
    </row>
    <row r="331" spans="2:8" ht="72.5" x14ac:dyDescent="0.35">
      <c r="B331" s="56" t="s">
        <v>1241</v>
      </c>
      <c r="C331" s="56" t="s">
        <v>1242</v>
      </c>
      <c r="D331" s="56" t="s">
        <v>1186</v>
      </c>
      <c r="E331" s="56"/>
      <c r="F331" s="56" t="s">
        <v>364</v>
      </c>
      <c r="G331" s="56"/>
      <c r="H331" s="57" t="b">
        <f>'[1]Sect 6 - TSMs reported Combined'!DP_TSML408+'[1]Sect 6 - TSMs reported Combined'!DP_TSML409+'[1]Sect 6 - TSMs reported Combined'!DP_TSML410+'[1]Sect 6 - TSMs reported Combined'!DP_TSML411+'[1]Sect 6 - TSMs reported Combined'!DP_TSML412&lt;='[1]Sect 6 - TSMs reported Combined'!DP_TSML406</f>
        <v>1</v>
      </c>
    </row>
    <row r="332" spans="2:8" ht="72.5" x14ac:dyDescent="0.35">
      <c r="B332" s="56" t="s">
        <v>1243</v>
      </c>
      <c r="C332" s="56" t="s">
        <v>1244</v>
      </c>
      <c r="D332" s="56" t="s">
        <v>1034</v>
      </c>
      <c r="E332" s="56"/>
      <c r="F332" s="56" t="s">
        <v>364</v>
      </c>
      <c r="G332" s="56"/>
      <c r="H332" s="57" t="b">
        <f>'[1]Sect 6 - TSMs reported Combined'!DP_TSML452+'[1]Sect 6 - TSMs reported Combined'!DP_TSML453+'[1]Sect 6 - TSMs reported Combined'!DP_TSML454+'[1]Sect 6 - TSMs reported Combined'!DP_TSML455+'[1]Sect 6 - TSMs reported Combined'!DP_TSML456&lt;='[1]Sect 6 - TSMs reported Combined'!DP_TSML450</f>
        <v>1</v>
      </c>
    </row>
    <row r="333" spans="2:8" ht="72.5" x14ac:dyDescent="0.35">
      <c r="B333" s="56" t="s">
        <v>1245</v>
      </c>
      <c r="C333" s="56" t="s">
        <v>1246</v>
      </c>
      <c r="D333" s="56" t="s">
        <v>1036</v>
      </c>
      <c r="E333" s="56"/>
      <c r="F333" s="56" t="s">
        <v>364</v>
      </c>
      <c r="G333" s="56"/>
      <c r="H333" s="57" t="b">
        <f>'[1]Sect 6 - TSMs reported Combined'!DP_TSML461+'[1]Sect 6 - TSMs reported Combined'!DP_TSML462+'[1]Sect 6 - TSMs reported Combined'!DP_TSML463+'[1]Sect 6 - TSMs reported Combined'!DP_TSML464+'[1]Sect 6 - TSMs reported Combined'!DP_TSML465&lt;='[1]Sect 6 - TSMs reported Combined'!DP_TSML459</f>
        <v>1</v>
      </c>
    </row>
    <row r="334" spans="2:8" ht="87" x14ac:dyDescent="0.35">
      <c r="B334" s="56" t="s">
        <v>1247</v>
      </c>
      <c r="C334" s="56" t="s">
        <v>1248</v>
      </c>
      <c r="D334" s="56" t="s">
        <v>1039</v>
      </c>
      <c r="E334" s="56"/>
      <c r="F334" s="56" t="s">
        <v>364</v>
      </c>
      <c r="G334" s="56"/>
      <c r="H334" s="57" t="b">
        <f>OR('[1]Sect 1a - Background'!DP_TSML004&lt;&gt;"Combined - section 6",AND('[1]Sect 1a - Background'!DP_TSML004="Combined - section 6",'[1]Sect 6 - TSMs reported Combined'!DP_TSML390+'[1]Sect 6 - TSMs reported Combined'!DP_TSML391+'[1]Sect 6 - TSMs reported Combined'!DP_TSML392+'[1]Sect 6 - TSMs reported Combined'!DP_TSML393+'[1]Sect 6 - TSMs reported Combined'!DP_TSML394&lt;='[1]Sect 1a - Background'!DP_TSML024))</f>
        <v>1</v>
      </c>
    </row>
    <row r="335" spans="2:8" ht="87" x14ac:dyDescent="0.35">
      <c r="B335" s="56" t="s">
        <v>1249</v>
      </c>
      <c r="C335" s="56" t="s">
        <v>1250</v>
      </c>
      <c r="D335" s="56" t="s">
        <v>1193</v>
      </c>
      <c r="E335" s="56"/>
      <c r="F335" s="56" t="s">
        <v>364</v>
      </c>
      <c r="G335" s="56"/>
      <c r="H335" s="57" t="b">
        <f>OR('[1]Sect 1a - Background'!DP_TSML004&lt;&gt;"Combined - section 6",AND('[1]Sect 1a - Background'!DP_TSML004="Combined - section 6",'[1]Sect 6 - TSMs reported Combined'!DP_TSML415+'[1]Sect 6 - TSMs reported Combined'!DP_TSML416+'[1]Sect 6 - TSMs reported Combined'!DP_TSML417+'[1]Sect 6 - TSMs reported Combined'!DP_TSML418+'[1]Sect 6 - TSMs reported Combined'!DP_TSML419&lt;='[1]Sect 1a - Background'!DP_TSML024))</f>
        <v>1</v>
      </c>
    </row>
    <row r="336" spans="2:8" ht="87" x14ac:dyDescent="0.35">
      <c r="B336" s="56" t="s">
        <v>1251</v>
      </c>
      <c r="C336" s="56" t="s">
        <v>1252</v>
      </c>
      <c r="D336" s="56" t="s">
        <v>1044</v>
      </c>
      <c r="E336" s="56"/>
      <c r="F336" s="56" t="s">
        <v>364</v>
      </c>
      <c r="G336" s="56"/>
      <c r="H336" s="57" t="b">
        <f>OR('[1]Sect 1a - Background'!DP_TSML004&lt;&gt;"Combined - section 6",AND('[1]Sect 1a - Background'!DP_TSML004="Combined - section 6",'[1]Sect 6 - TSMs reported Combined'!DP_TSML422+'[1]Sect 6 - TSMs reported Combined'!DP_TSML423+'[1]Sect 6 - TSMs reported Combined'!DP_TSML424+'[1]Sect 6 - TSMs reported Combined'!DP_TSML425+'[1]Sect 6 - TSMs reported Combined'!DP_TSML426+'[1]Sect 6 - TSMs reported Combined'!DP_TSML427&lt;='[1]Sect 1a - Background'!DP_TSML024))</f>
        <v>1</v>
      </c>
    </row>
    <row r="337" spans="2:8" ht="87" x14ac:dyDescent="0.35">
      <c r="B337" s="56" t="s">
        <v>1253</v>
      </c>
      <c r="C337" s="56" t="s">
        <v>1254</v>
      </c>
      <c r="D337" s="56" t="s">
        <v>1049</v>
      </c>
      <c r="E337" s="56"/>
      <c r="F337" s="56" t="s">
        <v>364</v>
      </c>
      <c r="G337" s="56"/>
      <c r="H337" s="57" t="b">
        <f>OR('[1]Sect 1a - Background'!DP_TSML004&lt;&gt;"Combined - section 6",AND('[1]Sect 1a - Background'!DP_TSML004="Combined - section 6",'[1]Sect 6 - TSMs reported Combined'!DP_TSML429+'[1]Sect 6 - TSMs reported Combined'!DP_TSML430+'[1]Sect 6 - TSMs reported Combined'!DP_TSML431+'[1]Sect 6 - TSMs reported Combined'!DP_TSML432+'[1]Sect 6 - TSMs reported Combined'!DP_TSML433+'[1]Sect 6 - TSMs reported Combined'!DP_TSML434&lt;='[1]Sect 1a - Background'!DP_TSML024))</f>
        <v>1</v>
      </c>
    </row>
    <row r="338" spans="2:8" ht="87" x14ac:dyDescent="0.35">
      <c r="B338" s="56" t="s">
        <v>1255</v>
      </c>
      <c r="C338" s="56" t="s">
        <v>1256</v>
      </c>
      <c r="D338" s="56" t="s">
        <v>1054</v>
      </c>
      <c r="E338" s="56"/>
      <c r="F338" s="56" t="s">
        <v>364</v>
      </c>
      <c r="G338" s="56"/>
      <c r="H338" s="57" t="b">
        <f>OR('[1]Sect 1a - Background'!DP_TSML004&lt;&gt;"Combined - section 6",AND('[1]Sect 1a - Background'!DP_TSML004="Combined - section 6",'[1]Sect 6 - TSMs reported Combined'!DP_TSML436+'[1]Sect 6 - TSMs reported Combined'!DP_TSML437+'[1]Sect 6 - TSMs reported Combined'!DP_TSML438+'[1]Sect 6 - TSMs reported Combined'!DP_TSML439+'[1]Sect 6 - TSMs reported Combined'!DP_TSML440+'[1]Sect 6 - TSMs reported Combined'!DP_TSML441&lt;='[1]Sect 1a - Background'!DP_TSML024))</f>
        <v>1</v>
      </c>
    </row>
    <row r="339" spans="2:8" ht="87" x14ac:dyDescent="0.35">
      <c r="B339" s="56" t="s">
        <v>1257</v>
      </c>
      <c r="C339" s="56" t="s">
        <v>1258</v>
      </c>
      <c r="D339" s="56" t="s">
        <v>1059</v>
      </c>
      <c r="E339" s="56"/>
      <c r="F339" s="56" t="s">
        <v>364</v>
      </c>
      <c r="G339" s="56"/>
      <c r="H339" s="57" t="b">
        <f>OR('[1]Sect 1a - Background'!DP_TSML004&lt;&gt;"Combined - section 6",AND('[1]Sect 1a - Background'!DP_TSML004="Combined - section 6",'[1]Sect 6 - TSMs reported Combined'!DP_TSML443+'[1]Sect 6 - TSMs reported Combined'!DP_TSML444+'[1]Sect 6 - TSMs reported Combined'!DP_TSML445+'[1]Sect 6 - TSMs reported Combined'!DP_TSML446+'[1]Sect 6 - TSMs reported Combined'!DP_TSML447+'[1]Sect 6 - TSMs reported Combined'!DP_TSML448&lt;='[1]Sect 1a - Background'!DP_TSML024))</f>
        <v>1</v>
      </c>
    </row>
    <row r="340" spans="2:8" ht="87" x14ac:dyDescent="0.35">
      <c r="B340" s="56" t="s">
        <v>1259</v>
      </c>
      <c r="C340" s="56" t="s">
        <v>1260</v>
      </c>
      <c r="D340" s="56" t="s">
        <v>1064</v>
      </c>
      <c r="E340" s="56"/>
      <c r="F340" s="56" t="s">
        <v>364</v>
      </c>
      <c r="G340" s="56"/>
      <c r="H340" s="57" t="b">
        <f>OR('[1]Sect 1a - Background'!DP_TSML004&lt;&gt;"Combined - section 6",AND('[1]Sect 1a - Background'!DP_TSML004="Combined - section 6",'[1]Sect 6 - TSMs reported Combined'!DP_TSML468+'[1]Sect 6 - TSMs reported Combined'!DP_TSML469+'[1]Sect 6 - TSMs reported Combined'!DP_TSML470+'[1]Sect 6 - TSMs reported Combined'!DP_TSML471+'[1]Sect 6 - TSMs reported Combined'!DP_TSML472+'[1]Sect 6 - TSMs reported Combined'!DP_TSML473&lt;='[1]Sect 1a - Background'!DP_TSML024))</f>
        <v>1</v>
      </c>
    </row>
    <row r="341" spans="2:8" ht="87" x14ac:dyDescent="0.35">
      <c r="B341" s="56" t="s">
        <v>1261</v>
      </c>
      <c r="C341" s="56" t="s">
        <v>1262</v>
      </c>
      <c r="D341" s="56" t="s">
        <v>1069</v>
      </c>
      <c r="E341" s="56"/>
      <c r="F341" s="56" t="s">
        <v>364</v>
      </c>
      <c r="G341" s="56"/>
      <c r="H341" s="57" t="b">
        <f>OR('[1]Sect 1a - Background'!DP_TSML004&lt;&gt;"Combined - section 6",AND('[1]Sect 1a - Background'!DP_TSML004="Combined - section 6",'[1]Sect 6 - TSMs reported Combined'!DP_TSML475+'[1]Sect 6 - TSMs reported Combined'!DP_TSML476+'[1]Sect 6 - TSMs reported Combined'!DP_TSML477+'[1]Sect 6 - TSMs reported Combined'!DP_TSML478+'[1]Sect 6 - TSMs reported Combined'!DP_TSML479+'[1]Sect 6 - TSMs reported Combined'!DP_TSML480&lt;='[1]Sect 1a - Background'!DP_TSML024))</f>
        <v>1</v>
      </c>
    </row>
    <row r="342" spans="2:8" ht="101.5" x14ac:dyDescent="0.35">
      <c r="B342" s="56" t="s">
        <v>1263</v>
      </c>
      <c r="C342" s="56" t="s">
        <v>1264</v>
      </c>
      <c r="D342" s="56" t="s">
        <v>1041</v>
      </c>
      <c r="E342" s="56"/>
      <c r="F342" s="56" t="s">
        <v>364</v>
      </c>
      <c r="G342" s="56"/>
      <c r="H342" s="57" t="b">
        <f>OR('[1]Sect 1b - Background'!DP_TSML047&lt;&gt;"Combined - section 6",AND('[1]Sect 1b - Background'!DP_TSML047="Combined - section 6",'[1]Sect 6 - TSMs reported Combined'!DP_TSML390+'[1]Sect 6 - TSMs reported Combined'!DP_TSML391+'[1]Sect 6 - TSMs reported Combined'!DP_TSML392+'[1]Sect 6 - TSMs reported Combined'!DP_TSML393+'[1]Sect 6 - TSMs reported Combined'!DP_TSML394&lt;='[1]Sect 1b - Background'!DP_TSML067))</f>
        <v>1</v>
      </c>
    </row>
    <row r="343" spans="2:8" ht="101.5" x14ac:dyDescent="0.35">
      <c r="B343" s="56" t="s">
        <v>1265</v>
      </c>
      <c r="C343" s="56" t="s">
        <v>1266</v>
      </c>
      <c r="D343" s="56" t="s">
        <v>1210</v>
      </c>
      <c r="E343" s="56"/>
      <c r="F343" s="56" t="s">
        <v>364</v>
      </c>
      <c r="G343" s="56"/>
      <c r="H343" s="57" t="b">
        <f>OR('[1]Sect 1b - Background'!DP_TSML047&lt;&gt;"Combined - section 6",AND('[1]Sect 1b - Background'!DP_TSML047="Combined - section 6",'[1]Sect 6 - TSMs reported Combined'!DP_TSML415+'[1]Sect 6 - TSMs reported Combined'!DP_TSML416+'[1]Sect 6 - TSMs reported Combined'!DP_TSML417+'[1]Sect 6 - TSMs reported Combined'!DP_TSML418+'[1]Sect 6 - TSMs reported Combined'!DP_TSML419&lt;='[1]Sect 1b - Background'!DP_TSML067))</f>
        <v>1</v>
      </c>
    </row>
    <row r="344" spans="2:8" ht="101.5" x14ac:dyDescent="0.35">
      <c r="B344" s="56" t="s">
        <v>1267</v>
      </c>
      <c r="C344" s="56" t="s">
        <v>1268</v>
      </c>
      <c r="D344" s="56" t="s">
        <v>1046</v>
      </c>
      <c r="E344" s="56"/>
      <c r="F344" s="56" t="s">
        <v>364</v>
      </c>
      <c r="G344" s="56"/>
      <c r="H344" s="57" t="b">
        <f>OR('[1]Sect 1b - Background'!DP_TSML047&lt;&gt;"Combined - section 6",AND('[1]Sect 1b - Background'!DP_TSML047="Combined - section 6",'[1]Sect 6 - TSMs reported Combined'!DP_TSML422+'[1]Sect 6 - TSMs reported Combined'!DP_TSML423+'[1]Sect 6 - TSMs reported Combined'!DP_TSML424+'[1]Sect 6 - TSMs reported Combined'!DP_TSML425+'[1]Sect 6 - TSMs reported Combined'!DP_TSML426+'[1]Sect 6 - TSMs reported Combined'!DP_TSML427&lt;='[1]Sect 1b - Background'!DP_TSML067))</f>
        <v>1</v>
      </c>
    </row>
    <row r="345" spans="2:8" ht="101.5" x14ac:dyDescent="0.35">
      <c r="B345" s="56" t="s">
        <v>1269</v>
      </c>
      <c r="C345" s="56" t="s">
        <v>1270</v>
      </c>
      <c r="D345" s="56" t="s">
        <v>1051</v>
      </c>
      <c r="E345" s="56"/>
      <c r="F345" s="56" t="s">
        <v>364</v>
      </c>
      <c r="G345" s="56"/>
      <c r="H345" s="57" t="b">
        <f>OR('[1]Sect 1b - Background'!DP_TSML047&lt;&gt;"Combined - section 6",AND('[1]Sect 1b - Background'!DP_TSML047="Combined - section 6",'[1]Sect 6 - TSMs reported Combined'!DP_TSML429+'[1]Sect 6 - TSMs reported Combined'!DP_TSML430+'[1]Sect 6 - TSMs reported Combined'!DP_TSML431+'[1]Sect 6 - TSMs reported Combined'!DP_TSML432+'[1]Sect 6 - TSMs reported Combined'!DP_TSML433+'[1]Sect 6 - TSMs reported Combined'!DP_TSML434&lt;='[1]Sect 1b - Background'!DP_TSML067))</f>
        <v>1</v>
      </c>
    </row>
    <row r="346" spans="2:8" ht="101.5" x14ac:dyDescent="0.35">
      <c r="B346" s="56" t="s">
        <v>1271</v>
      </c>
      <c r="C346" s="56" t="s">
        <v>1272</v>
      </c>
      <c r="D346" s="56" t="s">
        <v>1056</v>
      </c>
      <c r="E346" s="56"/>
      <c r="F346" s="56" t="s">
        <v>364</v>
      </c>
      <c r="G346" s="56"/>
      <c r="H346" s="57" t="b">
        <f>OR('[1]Sect 1b - Background'!DP_TSML047&lt;&gt;"Combined - section 6",AND('[1]Sect 1b - Background'!DP_TSML047="Combined - section 6",'[1]Sect 6 - TSMs reported Combined'!DP_TSML436+'[1]Sect 6 - TSMs reported Combined'!DP_TSML437+'[1]Sect 6 - TSMs reported Combined'!DP_TSML438+'[1]Sect 6 - TSMs reported Combined'!DP_TSML439+'[1]Sect 6 - TSMs reported Combined'!DP_TSML440+'[1]Sect 6 - TSMs reported Combined'!DP_TSML441&lt;='[1]Sect 1b - Background'!DP_TSML067))</f>
        <v>1</v>
      </c>
    </row>
    <row r="347" spans="2:8" ht="101.5" x14ac:dyDescent="0.35">
      <c r="B347" s="56" t="s">
        <v>1273</v>
      </c>
      <c r="C347" s="56" t="s">
        <v>1274</v>
      </c>
      <c r="D347" s="56" t="s">
        <v>1061</v>
      </c>
      <c r="E347" s="56"/>
      <c r="F347" s="56" t="s">
        <v>364</v>
      </c>
      <c r="G347" s="56"/>
      <c r="H347" s="57" t="b">
        <f>OR('[1]Sect 1b - Background'!DP_TSML047&lt;&gt;"Combined - section 6",AND('[1]Sect 1b - Background'!DP_TSML047="Combined - section 6",'[1]Sect 6 - TSMs reported Combined'!DP_TSML443+'[1]Sect 6 - TSMs reported Combined'!DP_TSML444+'[1]Sect 6 - TSMs reported Combined'!DP_TSML445+'[1]Sect 6 - TSMs reported Combined'!DP_TSML446+'[1]Sect 6 - TSMs reported Combined'!DP_TSML447+'[1]Sect 6 - TSMs reported Combined'!DP_TSML448&lt;='[1]Sect 1b - Background'!DP_TSML067))</f>
        <v>1</v>
      </c>
    </row>
    <row r="348" spans="2:8" ht="101.5" x14ac:dyDescent="0.35">
      <c r="B348" s="56" t="s">
        <v>1275</v>
      </c>
      <c r="C348" s="56" t="s">
        <v>1276</v>
      </c>
      <c r="D348" s="56" t="s">
        <v>1066</v>
      </c>
      <c r="E348" s="56"/>
      <c r="F348" s="56" t="s">
        <v>364</v>
      </c>
      <c r="G348" s="56"/>
      <c r="H348" s="57" t="b">
        <f>OR('[1]Sect 1b - Background'!DP_TSML047&lt;&gt;"Combined - section 6",AND('[1]Sect 1b - Background'!DP_TSML047="Combined - section 6",'[1]Sect 6 - TSMs reported Combined'!DP_TSML468+'[1]Sect 6 - TSMs reported Combined'!DP_TSML469+'[1]Sect 6 - TSMs reported Combined'!DP_TSML470+'[1]Sect 6 - TSMs reported Combined'!DP_TSML471+'[1]Sect 6 - TSMs reported Combined'!DP_TSML472+'[1]Sect 6 - TSMs reported Combined'!DP_TSML473&lt;='[1]Sect 1b - Background'!DP_TSML067))</f>
        <v>1</v>
      </c>
    </row>
    <row r="349" spans="2:8" ht="101.5" x14ac:dyDescent="0.35">
      <c r="B349" s="56" t="s">
        <v>1277</v>
      </c>
      <c r="C349" s="56" t="s">
        <v>1278</v>
      </c>
      <c r="D349" s="56" t="s">
        <v>1071</v>
      </c>
      <c r="E349" s="56"/>
      <c r="F349" s="56" t="s">
        <v>364</v>
      </c>
      <c r="G349" s="56"/>
      <c r="H349" s="57" t="b">
        <f>OR('[1]Sect 1b - Background'!DP_TSML047&lt;&gt;"Combined - section 6",AND('[1]Sect 1b - Background'!DP_TSML047="Combined - section 6",'[1]Sect 6 - TSMs reported Combined'!DP_TSML475+'[1]Sect 6 - TSMs reported Combined'!DP_TSML476+'[1]Sect 6 - TSMs reported Combined'!DP_TSML477+'[1]Sect 6 - TSMs reported Combined'!DP_TSML478+'[1]Sect 6 - TSMs reported Combined'!DP_TSML479+'[1]Sect 6 - TSMs reported Combined'!DP_TSML480&lt;='[1]Sect 1b - Background'!DP_TSML067))</f>
        <v>1</v>
      </c>
    </row>
    <row r="350" spans="2:8" ht="72.5" x14ac:dyDescent="0.35">
      <c r="B350" s="56" t="s">
        <v>1279</v>
      </c>
      <c r="C350" s="56" t="s">
        <v>1280</v>
      </c>
      <c r="D350" s="56" t="s">
        <v>1027</v>
      </c>
      <c r="E350" s="56"/>
      <c r="F350" s="56" t="s">
        <v>364</v>
      </c>
      <c r="G350" s="56"/>
      <c r="H350" s="57" t="b">
        <f>OR('[1]Sect 1a - Background'!DP_TSML004&lt;&gt;"LCRA - section 4",AND('[1]Sect 1a - Background'!DP_TSML004="LCRA - section 4",'[1]Sect 4 - TSMs reported for LCRA'!DP_TSML202+'[1]Sect 4 - TSMs reported for LCRA'!DP_TSML203&lt;='[1]Sect 1a - Background'!DP_TSML024))</f>
        <v>1</v>
      </c>
    </row>
    <row r="351" spans="2:8" ht="72.5" x14ac:dyDescent="0.35">
      <c r="B351" s="56" t="s">
        <v>1281</v>
      </c>
      <c r="C351" s="56" t="s">
        <v>1282</v>
      </c>
      <c r="D351" s="56" t="s">
        <v>1029</v>
      </c>
      <c r="E351" s="56"/>
      <c r="F351" s="56" t="s">
        <v>364</v>
      </c>
      <c r="G351" s="56"/>
      <c r="H351" s="57" t="b">
        <f>OR('[1]Sect 1b - Background'!DP_TSML047&lt;&gt;"LCRA - section 4",AND('[1]Sect 1b - Background'!DP_TSML047="LCRA - section 4",'[1]Sect 4 - TSMs reported for LCRA'!DP_TSML202+'[1]Sect 4 - TSMs reported for LCRA'!DP_TSML203&lt;='[1]Sect 1b - Background'!DP_TSML067))</f>
        <v>1</v>
      </c>
    </row>
    <row r="352" spans="2:8" ht="72.5" x14ac:dyDescent="0.35">
      <c r="B352" s="56" t="s">
        <v>1283</v>
      </c>
      <c r="C352" s="56" t="s">
        <v>1284</v>
      </c>
      <c r="D352" s="56" t="s">
        <v>1027</v>
      </c>
      <c r="E352" s="56"/>
      <c r="F352" s="56" t="s">
        <v>364</v>
      </c>
      <c r="G352" s="56"/>
      <c r="H352" s="57" t="b">
        <f>OR('[1]Sect 1a - Background'!DP_TSML004&lt;&gt;"LCRA - section 4",AND('[1]Sect 1a - Background'!DP_TSML004="LCRA - section 4",'[1]Sect 4 - TSMs reported for LCRA'!DP_TSML211+'[1]Sect 4 - TSMs reported for LCRA'!DP_TSML212&lt;='[1]Sect 1a - Background'!DP_TSML024))</f>
        <v>1</v>
      </c>
    </row>
    <row r="353" spans="2:8" ht="72.5" x14ac:dyDescent="0.35">
      <c r="B353" s="56" t="s">
        <v>1285</v>
      </c>
      <c r="C353" s="56" t="s">
        <v>1286</v>
      </c>
      <c r="D353" s="56" t="s">
        <v>1029</v>
      </c>
      <c r="E353" s="56"/>
      <c r="F353" s="56" t="s">
        <v>364</v>
      </c>
      <c r="G353" s="56"/>
      <c r="H353" s="57" t="b">
        <f>OR('[1]Sect 1b - Background'!DP_TSML047&lt;&gt;"LCRA - section 4",AND('[1]Sect 1b - Background'!DP_TSML047="LCRA - section 4",'[1]Sect 4 - TSMs reported for LCRA'!DP_TSML211+'[1]Sect 4 - TSMs reported for LCRA'!DP_TSML212&lt;='[1]Sect 1b - Background'!DP_TSML067))</f>
        <v>1</v>
      </c>
    </row>
    <row r="354" spans="2:8" ht="72.5" x14ac:dyDescent="0.35">
      <c r="B354" s="56" t="s">
        <v>1287</v>
      </c>
      <c r="C354" s="56" t="s">
        <v>1288</v>
      </c>
      <c r="D354" s="56" t="s">
        <v>1027</v>
      </c>
      <c r="E354" s="56"/>
      <c r="F354" s="56" t="s">
        <v>364</v>
      </c>
      <c r="G354" s="56"/>
      <c r="H354" s="57" t="b">
        <f>OR('[1]Sect 1a - Background'!DP_TSML004&lt;&gt;"LCRA - section 4",AND('[1]Sect 1a - Background'!DP_TSML004="LCRA - section 4",'[1]Sect 4 - TSMs reported for LCRA'!DP_TSML255+'[1]Sect 4 - TSMs reported for LCRA'!DP_TSML256&lt;='[1]Sect 1a - Background'!DP_TSML024))</f>
        <v>1</v>
      </c>
    </row>
    <row r="355" spans="2:8" ht="72.5" x14ac:dyDescent="0.35">
      <c r="B355" s="56" t="s">
        <v>1289</v>
      </c>
      <c r="C355" s="56" t="s">
        <v>1290</v>
      </c>
      <c r="D355" s="56" t="s">
        <v>1029</v>
      </c>
      <c r="E355" s="56"/>
      <c r="F355" s="56" t="s">
        <v>364</v>
      </c>
      <c r="G355" s="56"/>
      <c r="H355" s="57" t="b">
        <f>OR('[1]Sect 1b - Background'!DP_TSML047&lt;&gt;"LCRA - section 4",AND('[1]Sect 1b - Background'!DP_TSML047="LCRA - section 4",'[1]Sect 4 - TSMs reported for LCRA'!DP_TSML255+'[1]Sect 4 - TSMs reported for LCRA'!DP_TSML256&lt;='[1]Sect 1b - Background'!DP_TSML067))</f>
        <v>1</v>
      </c>
    </row>
    <row r="356" spans="2:8" ht="72.5" x14ac:dyDescent="0.35">
      <c r="B356" s="56" t="s">
        <v>1291</v>
      </c>
      <c r="C356" s="56" t="s">
        <v>1292</v>
      </c>
      <c r="D356" s="56" t="s">
        <v>1027</v>
      </c>
      <c r="E356" s="56"/>
      <c r="F356" s="56" t="s">
        <v>364</v>
      </c>
      <c r="G356" s="56"/>
      <c r="H356" s="57" t="b">
        <f>OR('[1]Sect 1a - Background'!DP_TSML004&lt;&gt;"LCRA - section 4",AND('[1]Sect 1a - Background'!DP_TSML004="LCRA - section 4",'[1]Sect 4 - TSMs reported for LCRA'!DP_TSML264+'[1]Sect 4 - TSMs reported for LCRA'!DP_TSML265&lt;='[1]Sect 1a - Background'!DP_TSML024))</f>
        <v>1</v>
      </c>
    </row>
    <row r="357" spans="2:8" ht="72.5" x14ac:dyDescent="0.35">
      <c r="B357" s="56" t="s">
        <v>1293</v>
      </c>
      <c r="C357" s="56" t="s">
        <v>1294</v>
      </c>
      <c r="D357" s="56" t="s">
        <v>1029</v>
      </c>
      <c r="E357" s="56"/>
      <c r="F357" s="56" t="s">
        <v>364</v>
      </c>
      <c r="G357" s="56"/>
      <c r="H357" s="57" t="b">
        <f>OR('[1]Sect 1b - Background'!DP_TSML047&lt;&gt;"LCRA - section 4",AND('[1]Sect 1b - Background'!DP_TSML047="LCRA - section 4",'[1]Sect 4 - TSMs reported for LCRA'!DP_TSML264+'[1]Sect 4 - TSMs reported for LCRA'!DP_TSML265&lt;='[1]Sect 1b - Background'!DP_TSML067))</f>
        <v>1</v>
      </c>
    </row>
    <row r="358" spans="2:8" ht="43.5" x14ac:dyDescent="0.35">
      <c r="B358" s="56" t="s">
        <v>1295</v>
      </c>
      <c r="C358" s="56" t="s">
        <v>1296</v>
      </c>
      <c r="D358" s="56" t="s">
        <v>1297</v>
      </c>
      <c r="E358" s="56"/>
      <c r="F358" s="56" t="s">
        <v>392</v>
      </c>
      <c r="G358" s="56"/>
      <c r="H358" s="57" t="b">
        <f>'[1]Sect 3 - TSMs reported by all'!DP_TSML159&lt;=200000</f>
        <v>1</v>
      </c>
    </row>
    <row r="359" spans="2:8" ht="43.5" x14ac:dyDescent="0.35">
      <c r="B359" s="56" t="s">
        <v>1298</v>
      </c>
      <c r="C359" s="56" t="s">
        <v>441</v>
      </c>
      <c r="D359" s="56" t="s">
        <v>1299</v>
      </c>
      <c r="E359" s="56"/>
      <c r="F359" s="56" t="s">
        <v>392</v>
      </c>
      <c r="G359" s="56"/>
      <c r="H359" s="57" t="b">
        <f>'[1]Sect 3 - TSMs reported by all'!DP_TSML162&lt;=200000</f>
        <v>1</v>
      </c>
    </row>
    <row r="360" spans="2:8" ht="29" x14ac:dyDescent="0.35">
      <c r="B360" s="56" t="s">
        <v>1300</v>
      </c>
      <c r="C360" s="56" t="s">
        <v>397</v>
      </c>
      <c r="D360" s="56" t="s">
        <v>1301</v>
      </c>
      <c r="E360" s="56"/>
      <c r="F360" s="56" t="s">
        <v>392</v>
      </c>
      <c r="G360" s="56"/>
      <c r="H360" s="57" t="b">
        <f>'[1]Sect 3 - TSMs reported by all'!DP_TSML165&lt;=200000</f>
        <v>1</v>
      </c>
    </row>
    <row r="361" spans="2:8" ht="29" x14ac:dyDescent="0.35">
      <c r="B361" s="56" t="s">
        <v>1302</v>
      </c>
      <c r="C361" s="56" t="s">
        <v>1303</v>
      </c>
      <c r="D361" s="56" t="s">
        <v>1304</v>
      </c>
      <c r="E361" s="56"/>
      <c r="F361" s="56" t="s">
        <v>392</v>
      </c>
      <c r="G361" s="56"/>
      <c r="H361" s="57" t="b">
        <f>OR(AND(YEAR('[1]Sect 1a - Background'!DP_TSML007)=2023,MONTH('[1]Sect 1a - Background'!DP_TSML007)&gt;=4),AND(YEAR('[1]Sect 1a - Background'!DP_TSML007)=2024,MONTH('[1]Sect 1a - Background'!DP_TSML007)&lt;=3))</f>
        <v>1</v>
      </c>
    </row>
    <row r="362" spans="2:8" ht="29" x14ac:dyDescent="0.35">
      <c r="B362" s="56" t="s">
        <v>1305</v>
      </c>
      <c r="C362" s="56" t="s">
        <v>1306</v>
      </c>
      <c r="D362" s="56" t="s">
        <v>1307</v>
      </c>
      <c r="E362" s="56"/>
      <c r="F362" s="56" t="s">
        <v>392</v>
      </c>
      <c r="G362" s="56"/>
      <c r="H362" s="57" t="b">
        <f>IF(AND(ISBLANK('[1]Sect 1b - Background'!DP_TSML047)=TRUE,ISERROR(OR(AND(YEAR('[1]Sect 1b - Background'!DP_TSML050)=2023,MONTH('[1]Sect 1b - Background'!DP_TSML050)&gt;=4),AND(YEAR('[1]Sect 1b - Background'!DP_TSML050)=2024,MONTH('[1]Sect 1b - Background'!DP_TSML050)&lt;=3))=TRUE)),TRUE,OR(AND(YEAR('[1]Sect 1b - Background'!DP_TSML050)=2023,MONTH('[1]Sect 1b - Background'!DP_TSML050)&gt;=4),AND(YEAR('[1]Sect 1b - Background'!DP_TSML050)=2024,MONTH('[1]Sect 1b - Background'!DP_TSML050)&lt;=3)))</f>
        <v>0</v>
      </c>
    </row>
    <row r="363" spans="2:8" ht="29" x14ac:dyDescent="0.35">
      <c r="B363" s="56" t="s">
        <v>1308</v>
      </c>
      <c r="C363" s="56" t="s">
        <v>1309</v>
      </c>
      <c r="D363" s="56" t="s">
        <v>1310</v>
      </c>
      <c r="E363" s="56"/>
      <c r="F363" s="56" t="s">
        <v>364</v>
      </c>
      <c r="G363" s="56"/>
      <c r="H363" s="57" t="b">
        <f>'[1]Sect 1a - Background'!DP_TSML004&lt;&gt;'[1]Sect 1b - Background'!DP_TSML047</f>
        <v>1</v>
      </c>
    </row>
    <row r="364" spans="2:8" ht="29" x14ac:dyDescent="0.35">
      <c r="B364" s="56" t="s">
        <v>1311</v>
      </c>
      <c r="C364" s="56" t="s">
        <v>1312</v>
      </c>
      <c r="D364" s="56" t="s">
        <v>1313</v>
      </c>
      <c r="E364" s="56"/>
      <c r="F364" s="56" t="s">
        <v>364</v>
      </c>
      <c r="G364" s="56"/>
      <c r="H364" s="56" t="b">
        <f>IF(AND(ISBLANK('[1]Sect 1b - Background'!DP_TSML047)=TRUE,ISERROR(OR(YEAR('[1]Sect 1b - Background'!DP_TSML051)&gt;YEAR('[1]Sect 1b - Background'!DP_TSML050),AND(YEAR('[1]Sect 1b - Background'!DP_TSML051)=YEAR('[1]Sect 1b - Background'!DP_TSML050),MONTH('[1]Sect 1b - Background'!DP_TSML051)&gt;MONTH('[1]Sect 1b - Background'!DP_TSML050)),AND(YEAR('[1]Sect 1b - Background'!DP_TSML051)=YEAR('[1]Sect 1b - Background'!DP_TSML050),MONTH('[1]Sect 1b - Background'!DP_TSML051)=MONTH('[1]Sect 1b - Background'!DP_TSML050),DAY('[1]Sect 1b - Background'!DP_TSML051)&gt;=DAY('[1]Sect 1b - Background'!DP_TSML050))))=TRUE),TRUE,OR(YEAR('[1]Sect 1b - Background'!DP_TSML051)&gt;YEAR('[1]Sect 1b - Background'!DP_TSML050),AND(YEAR('[1]Sect 1b - Background'!DP_TSML051)=YEAR('[1]Sect 1b - Background'!DP_TSML050),MONTH('[1]Sect 1b - Background'!DP_TSML051)&gt;MONTH('[1]Sect 1b - Background'!DP_TSML050)),AND(YEAR('[1]Sect 1b - Background'!DP_TSML051)=YEAR('[1]Sect 1b - Background'!DP_TSML050),MONTH('[1]Sect 1b - Background'!DP_TSML051)=MONTH('[1]Sect 1b - Background'!DP_TSML050),DAY('[1]Sect 1b - Background'!DP_TSML051)&gt;=DAY('[1]Sect 1b - Background'!DP_TSML050))))</f>
        <v>1</v>
      </c>
    </row>
    <row r="365" spans="2:8" x14ac:dyDescent="0.35">
      <c r="B365" s="56" t="s">
        <v>1314</v>
      </c>
      <c r="C365" s="56" t="s">
        <v>1315</v>
      </c>
      <c r="D365" s="56" t="s">
        <v>1316</v>
      </c>
      <c r="E365" s="56"/>
      <c r="F365" s="56" t="s">
        <v>364</v>
      </c>
      <c r="G365" s="56"/>
      <c r="H365" s="56" t="b">
        <f>OR(ISBLANK('[1]Sect 1b - Background'!DP_TSML047)=TRUE,AND(ISBLANK('[1]Sect 1b - Background'!DP_TSML047)=FALSE,'[1]Sect 1b - Background'!DP_TSML067&gt;0))</f>
        <v>1</v>
      </c>
    </row>
    <row r="366" spans="2:8" ht="58" x14ac:dyDescent="0.35">
      <c r="B366" s="56" t="s">
        <v>1317</v>
      </c>
      <c r="C366" s="56" t="s">
        <v>1318</v>
      </c>
      <c r="D366" s="56" t="s">
        <v>516</v>
      </c>
      <c r="E366" s="56"/>
      <c r="F366" s="56" t="s">
        <v>364</v>
      </c>
      <c r="G366" s="56"/>
      <c r="H366" s="56" t="b">
        <f>OR(ISBLANK('[1]Sect 1b - Background'!DP_TSML047)=TRUE,AND(ISBLANK('[1]Sect 1b - Background'!DP_TSML047)=FALSE,'[1]Sect 1b - Background'!DP_TSML061&gt;0,'[1]Sect 1b - Background'!DP_TSML069&gt;0),AND('[1]Sect 1b - Background'!DP_TSML045="Yes",'[1]Sect 1b - Background'!DP_TSML061=0,'[1]Sect 1b - Background'!DP_TSML069=0))</f>
        <v>1</v>
      </c>
    </row>
    <row r="367" spans="2:8" ht="58" x14ac:dyDescent="0.35">
      <c r="B367" s="56" t="s">
        <v>1319</v>
      </c>
      <c r="C367" s="56" t="s">
        <v>1320</v>
      </c>
      <c r="D367" s="56" t="s">
        <v>519</v>
      </c>
      <c r="E367" s="56"/>
      <c r="F367" s="56" t="s">
        <v>364</v>
      </c>
      <c r="G367" s="56"/>
      <c r="H367" s="56" t="b">
        <f>OR(ISBLANK('[1]Sect 1b - Background'!DP_TSML047)=TRUE,AND(ISBLANK('[1]Sect 1b - Background'!DP_TSML047)=FALSE,'[1]Sect 1b - Background'!DP_TSML062&gt;0,'[1]Sect 1b - Background'!DP_TSML070&gt;0),AND('[1]Sect 1b - Background'!DP_TSML045="Yes",'[1]Sect 1b - Background'!DP_TSML062=0,'[1]Sect 1b - Background'!DP_TSML070=0))</f>
        <v>1</v>
      </c>
    </row>
    <row r="368" spans="2:8" ht="58" x14ac:dyDescent="0.35">
      <c r="B368" s="56" t="s">
        <v>1321</v>
      </c>
      <c r="C368" s="56" t="s">
        <v>1322</v>
      </c>
      <c r="D368" s="56" t="s">
        <v>522</v>
      </c>
      <c r="E368" s="56"/>
      <c r="F368" s="56" t="s">
        <v>364</v>
      </c>
      <c r="G368" s="56"/>
      <c r="H368" s="56" t="b">
        <f>OR(ISBLANK('[1]Sect 1b - Background'!DP_TSML047)=TRUE,AND(ISBLANK('[1]Sect 1b - Background'!DP_TSML047)=FALSE,'[1]Sect 1b - Background'!DP_TSML063&gt;0,'[1]Sect 1b - Background'!DP_TSML071&gt;0),AND('[1]Sect 1b - Background'!DP_TSML045="Yes",'[1]Sect 1b - Background'!DP_TSML063=0,'[1]Sect 1b - Background'!DP_TSML071=0))</f>
        <v>1</v>
      </c>
    </row>
    <row r="369" spans="2:8" ht="58" x14ac:dyDescent="0.35">
      <c r="B369" s="56" t="s">
        <v>1323</v>
      </c>
      <c r="C369" s="56" t="s">
        <v>1324</v>
      </c>
      <c r="D369" s="56" t="s">
        <v>525</v>
      </c>
      <c r="E369" s="56"/>
      <c r="F369" s="56" t="s">
        <v>364</v>
      </c>
      <c r="G369" s="56"/>
      <c r="H369" s="56" t="b">
        <f>OR(ISBLANK('[1]Sect 1b - Background'!DP_TSML047)=TRUE,AND(ISBLANK('[1]Sect 1b - Background'!DP_TSML047)=FALSE,'[1]Sect 1b - Background'!DP_TSML064&gt;0,'[1]Sect 1b - Background'!DP_TSML072&gt;0),AND('[1]Sect 1b - Background'!DP_TSML045="Yes",'[1]Sect 1b - Background'!DP_TSML064=0,'[1]Sect 1b - Background'!DP_TSML072=0))</f>
        <v>1</v>
      </c>
    </row>
    <row r="370" spans="2:8" ht="58" x14ac:dyDescent="0.35">
      <c r="B370" s="56" t="s">
        <v>1325</v>
      </c>
      <c r="C370" s="56" t="s">
        <v>1326</v>
      </c>
      <c r="D370" s="56" t="s">
        <v>528</v>
      </c>
      <c r="E370" s="56"/>
      <c r="F370" s="56" t="s">
        <v>364</v>
      </c>
      <c r="G370" s="56"/>
      <c r="H370" s="56" t="b">
        <f>OR(ISBLANK('[1]Sect 1b - Background'!DP_TSML047)=TRUE,AND(ISBLANK('[1]Sect 1b - Background'!DP_TSML047)=FALSE,'[1]Sect 1b - Background'!DP_TSML065&gt;0,'[1]Sect 1b - Background'!DP_TSML073&gt;0),AND('[1]Sect 1b - Background'!DP_TSML045="Yes",'[1]Sect 1b - Background'!DP_TSML065=0,'[1]Sect 1b - Background'!DP_TSML073=0))</f>
        <v>1</v>
      </c>
    </row>
    <row r="371" spans="2:8" ht="58" x14ac:dyDescent="0.35">
      <c r="B371" s="56" t="s">
        <v>1327</v>
      </c>
      <c r="C371" s="56" t="s">
        <v>1328</v>
      </c>
      <c r="D371" s="56" t="s">
        <v>531</v>
      </c>
      <c r="E371" s="56"/>
      <c r="F371" s="56" t="s">
        <v>364</v>
      </c>
      <c r="G371" s="56"/>
      <c r="H371" s="56" t="b">
        <f>OR(ISBLANK('[1]Sect 1b - Background'!DP_TSML047)=TRUE,AND(ISBLANK('[1]Sect 1b - Background'!DP_TSML047)=FALSE,'[1]Sect 1b - Background'!DP_TSML066&gt;0,'[1]Sect 1b - Background'!DP_TSML074&gt;0),AND('[1]Sect 1b - Background'!DP_TSML045="Yes",'[1]Sect 1b - Background'!DP_TSML066=0,'[1]Sect 1b - Background'!DP_TSML074=0))</f>
        <v>1</v>
      </c>
    </row>
    <row r="372" spans="2:8" ht="43.5" x14ac:dyDescent="0.35">
      <c r="B372" s="56" t="s">
        <v>1329</v>
      </c>
      <c r="C372" s="56" t="s">
        <v>565</v>
      </c>
      <c r="D372" s="56" t="s">
        <v>1330</v>
      </c>
      <c r="E372" s="56"/>
      <c r="F372" s="56" t="s">
        <v>364</v>
      </c>
      <c r="G372" s="56"/>
      <c r="H372" s="56" t="b">
        <f>OR(AND(ISBLANK('[1]Sect 1b - Background'!DP_TSML047)=TRUE,ISBLANK('[1]Sect 1b - Background'!DP_TSML058)=TRUE),AND(ISBLANK('[1]Sect 1b - Background'!DP_TSML047)=FALSE,ISBLANK('[1]Sect 1b - Background'!DP_TSML058)=FALSE))</f>
        <v>1</v>
      </c>
    </row>
    <row r="373" spans="2:8" ht="43.5" x14ac:dyDescent="0.35">
      <c r="B373" s="56" t="s">
        <v>1331</v>
      </c>
      <c r="C373" s="56" t="s">
        <v>1332</v>
      </c>
      <c r="D373" s="56" t="s">
        <v>1333</v>
      </c>
      <c r="E373" s="56"/>
      <c r="F373" s="56" t="s">
        <v>364</v>
      </c>
      <c r="G373" s="56"/>
      <c r="H373" s="56" t="b">
        <f>OR(AND(ISBLANK('[1]Sect 1b - Background'!DP_TSML047)=TRUE,ISBLANK('[1]Sect 1b - Background'!DP_TSML059)=TRUE),AND(ISBLANK('[1]Sect 1b - Background'!DP_TSML047)=FALSE,ISBLANK('[1]Sect 1b - Background'!DP_TSML059)=FALSE))</f>
        <v>1</v>
      </c>
    </row>
    <row r="374" spans="2:8" ht="29" x14ac:dyDescent="0.35">
      <c r="B374" s="56" t="s">
        <v>1334</v>
      </c>
      <c r="C374" s="56" t="s">
        <v>1335</v>
      </c>
      <c r="D374" s="56" t="s">
        <v>1336</v>
      </c>
      <c r="E374" s="56"/>
      <c r="F374" s="56" t="s">
        <v>392</v>
      </c>
      <c r="G374" s="56"/>
      <c r="H374" s="57" t="b">
        <f>OR(AND(YEAR('[1]Sect 1a - Background'!DP_TSML008)=2023,MONTH('[1]Sect 1a - Background'!DP_TSML008)&gt;=4),AND(YEAR('[1]Sect 1a - Background'!DP_TSML008)=2024,MONTH('[1]Sect 1a - Background'!DP_TSML008)&lt;=3))</f>
        <v>1</v>
      </c>
    </row>
    <row r="375" spans="2:8" ht="29" x14ac:dyDescent="0.35">
      <c r="B375" s="56" t="s">
        <v>1337</v>
      </c>
      <c r="C375" s="56" t="s">
        <v>1338</v>
      </c>
      <c r="D375" s="56" t="s">
        <v>1339</v>
      </c>
      <c r="E375" s="56"/>
      <c r="F375" s="56" t="s">
        <v>364</v>
      </c>
      <c r="G375" s="56"/>
      <c r="H375" s="56" t="b">
        <f>OR('[1]Sect 1a - Background'!DP_TSML482="Unweighted",'[1]Sect 1a - Background'!DP_TSML482="N/A did not use weighted responses",ISBLANK('[1]Sect 1a - Background'!DP_TSML482)=TRUE,AND('[1]Sect 1a - Background'!DP_TSML482="Weighted",'[1]Sect 1a - Background'!DP_TSML032="Yes"))</f>
        <v>1</v>
      </c>
    </row>
    <row r="376" spans="2:8" ht="29" x14ac:dyDescent="0.35">
      <c r="B376" s="56" t="s">
        <v>1340</v>
      </c>
      <c r="C376" s="56" t="s">
        <v>1341</v>
      </c>
      <c r="D376" s="56" t="s">
        <v>1339</v>
      </c>
      <c r="E376" s="56"/>
      <c r="F376" s="56" t="s">
        <v>364</v>
      </c>
      <c r="G376" s="56"/>
      <c r="H376" s="56" t="b">
        <f>OR('[1]Sect 1b - Background'!DP_TSML483="Unweighted",'[1]Sect 1b - Background'!DP_TSML483="N/A did not use weighted responses",ISBLANK('[1]Sect 1b - Background'!DP_TSML483)=TRUE,AND('[1]Sect 1b - Background'!DP_TSML483="Weighted",'[1]Sect 1b - Background'!DP_TSML075="Yes"))</f>
        <v>1</v>
      </c>
    </row>
    <row r="377" spans="2:8" ht="29" x14ac:dyDescent="0.35">
      <c r="B377" s="56" t="s">
        <v>1342</v>
      </c>
      <c r="C377" s="56" t="s">
        <v>1343</v>
      </c>
      <c r="D377" s="56" t="s">
        <v>1344</v>
      </c>
      <c r="E377" s="56"/>
      <c r="F377" s="56" t="s">
        <v>392</v>
      </c>
      <c r="G377" s="56"/>
      <c r="H377" s="57" t="b">
        <f>IF(AND(ISBLANK('[1]Sect 1b - Background'!DP_TSML047)=TRUE,ISERROR(OR(AND(YEAR('[1]Sect 1b - Background'!DP_TSML051)=2023,MONTH('[1]Sect 1b - Background'!DP_TSML051)&gt;=4),AND(YEAR('[1]Sect 1b - Background'!DP_TSML051)=2024,MONTH('[1]Sect 1b - Background'!DP_TSML051)&lt;=3))=TRUE)),TRUE,OR(AND(YEAR('[1]Sect 1b - Background'!DP_TSML051)=2023,MONTH('[1]Sect 1b - Background'!DP_TSML051)&gt;=4),AND(YEAR('[1]Sect 1b - Background'!DP_TSML051)=2024,MONTH('[1]Sect 1b - Background'!DP_TSML051)&lt;=3)))</f>
        <v>0</v>
      </c>
    </row>
    <row r="378" spans="2:8" ht="29" x14ac:dyDescent="0.35">
      <c r="B378" s="56" t="s">
        <v>1345</v>
      </c>
      <c r="C378" s="56" t="s">
        <v>1346</v>
      </c>
      <c r="D378" s="56" t="s">
        <v>1347</v>
      </c>
      <c r="E378" s="56"/>
      <c r="F378" s="56" t="s">
        <v>392</v>
      </c>
      <c r="G378" s="56"/>
      <c r="H378" s="56" t="b">
        <f>OR(ISBLANK('[1]Sect 3 - TSMs reported by all'!DP_TSML173)=TRUE,'[1]Sect 3 - TSMs reported by all'!DP_TSML173="No",AND('[1]Sect 3 - TSMs reported by all'!DP_TSML173="Yes",ISBLANK('[1]Sect 3 - TSMs reported by all'!DP_TSML484)=FALSE))</f>
        <v>1</v>
      </c>
    </row>
    <row r="379" spans="2:8" ht="29" x14ac:dyDescent="0.35">
      <c r="B379" s="56" t="s">
        <v>1348</v>
      </c>
      <c r="C379" s="56" t="s">
        <v>1349</v>
      </c>
      <c r="D379" s="56" t="s">
        <v>1350</v>
      </c>
      <c r="E379" s="56"/>
      <c r="F379" s="56" t="s">
        <v>392</v>
      </c>
      <c r="G379" s="56"/>
      <c r="H379" s="56" t="b">
        <f>OR(ISBLANK('[1]Sect 3 - TSMs reported by all'!DP_TSML175)=TRUE,'[1]Sect 3 - TSMs reported by all'!DP_TSML175="No",AND('[1]Sect 3 - TSMs reported by all'!DP_TSML175="Yes",ISBLANK('[1]Sect 3 - TSMs reported by all'!DP_TSML485)=FALSE))</f>
        <v>1</v>
      </c>
    </row>
    <row r="380" spans="2:8" ht="58" x14ac:dyDescent="0.35">
      <c r="B380" s="56" t="s">
        <v>1351</v>
      </c>
      <c r="C380" s="56" t="s">
        <v>1352</v>
      </c>
      <c r="D380" s="56" t="s">
        <v>1353</v>
      </c>
      <c r="E380" s="56"/>
      <c r="F380" s="56" t="s">
        <v>364</v>
      </c>
      <c r="G380" s="56"/>
      <c r="H380" s="56" t="b">
        <f>OR(AND('[1]Sect 1a - Background'!DP_TSML032="No",ISBLANK('[1]Sect 1a - Background'!DP_TSML036)=TRUE),AND('[1]Sect 1a - Background'!DP_TSML032="Yes",OR('[1]Sect 1a - Background'!DP_TSML033="Other (specify in Q15b)",'[1]Sect 1a - Background'!DP_TSML034="Other (specify in Q15b)",'[1]Sect 1a - Background'!DP_TSML035="Other (specify in Q15b)"),ISBLANK('[1]Sect 1a - Background'!DP_TSML036)=FALSE),AND('[1]Sect 1a - Background'!DP_TSML032="Yes",'[1]Sect 1a - Background'!DP_TSML033&lt;&gt;"Other (specify in Q15b)",'[1]Sect 1a - Background'!DP_TSML034&lt;&gt;"Other (specify in Q15b)",'[1]Sect 1a - Background'!DP_TSML035&lt;&gt;"Other (specify in Q15b)",ISBLANK('[1]Sect 1a - Background'!DP_TSML036)=TRUE))</f>
        <v>1</v>
      </c>
    </row>
    <row r="381" spans="2:8" ht="58" x14ac:dyDescent="0.35">
      <c r="B381" s="56" t="s">
        <v>1354</v>
      </c>
      <c r="C381" s="56" t="s">
        <v>1355</v>
      </c>
      <c r="D381" s="56" t="s">
        <v>1356</v>
      </c>
      <c r="E381" s="56"/>
      <c r="F381" s="56" t="s">
        <v>364</v>
      </c>
      <c r="G381" s="56"/>
      <c r="H381" s="56" t="b">
        <f>OR(AND(OR('[1]Sect 1b - Background'!DP_TSML076="Other (specify in Q15b)",'[1]Sect 1b - Background'!DP_TSML077="Other (specify in Q15b)",'[1]Sect 1b - Background'!DP_TSML078="Other (specify in Q15b)"),ISBLANK('[1]Sect 1b - Background'!DP_TSML079)=FALSE),AND('[1]Sect 1b - Background'!DP_TSML076&lt;&gt;"Other (specify in Q15b)",'[1]Sect 1b - Background'!DP_TSML077&lt;&gt;"Other (specify in Q15b)",'[1]Sect 1b - Background'!DP_TSML078&lt;&gt;"Other (specify in Q15b)",ISBLANK('[1]Sect 1b - Background'!DP_TSML079)=TRUE))</f>
        <v>1</v>
      </c>
    </row>
    <row r="382" spans="2:8" ht="58" x14ac:dyDescent="0.35">
      <c r="B382" s="56" t="s">
        <v>1357</v>
      </c>
      <c r="C382" s="56" t="s">
        <v>1358</v>
      </c>
      <c r="D382" s="56" t="s">
        <v>1359</v>
      </c>
      <c r="E382" s="56"/>
      <c r="F382" s="56" t="s">
        <v>364</v>
      </c>
      <c r="G382" s="56"/>
      <c r="H382" s="56" t="b">
        <f>OR(AND(ISBLANK('[1]Sect 1a - Background'!DP_TSML033)=TRUE,ISBLANK('[1]Sect 1a - Background'!DP_TSML034)=TRUE),'[1]Sect 1a - Background'!DP_TSML033&lt;&gt;'[1]Sect 1a - Background'!DP_TSML034)</f>
        <v>1</v>
      </c>
    </row>
    <row r="383" spans="2:8" ht="58" x14ac:dyDescent="0.35">
      <c r="B383" s="56" t="s">
        <v>1360</v>
      </c>
      <c r="C383" s="56" t="s">
        <v>1361</v>
      </c>
      <c r="D383" s="56" t="s">
        <v>1362</v>
      </c>
      <c r="E383" s="56"/>
      <c r="F383" s="56" t="s">
        <v>364</v>
      </c>
      <c r="G383" s="56"/>
      <c r="H383" s="56" t="b">
        <f>OR(AND(ISBLANK('[1]Sect 1a - Background'!DP_TSML033)=TRUE,ISBLANK('[1]Sect 1a - Background'!DP_TSML035)=TRUE),'[1]Sect 1a - Background'!DP_TSML033&lt;&gt;'[1]Sect 1a - Background'!DP_TSML035)</f>
        <v>1</v>
      </c>
    </row>
    <row r="384" spans="2:8" ht="58" x14ac:dyDescent="0.35">
      <c r="B384" s="56" t="s">
        <v>1363</v>
      </c>
      <c r="C384" s="56" t="s">
        <v>1364</v>
      </c>
      <c r="D384" s="56" t="s">
        <v>1365</v>
      </c>
      <c r="E384" s="56"/>
      <c r="F384" s="56" t="s">
        <v>364</v>
      </c>
      <c r="G384" s="56"/>
      <c r="H384" s="56" t="b">
        <f>OR(AND(ISBLANK('[1]Sect 1a - Background'!DP_TSML034)=TRUE,ISBLANK('[1]Sect 1a - Background'!DP_TSML035)=TRUE),'[1]Sect 1a - Background'!DP_TSML034&lt;&gt;'[1]Sect 1a - Background'!DP_TSML035)</f>
        <v>1</v>
      </c>
    </row>
    <row r="385" spans="2:8" ht="58" x14ac:dyDescent="0.35">
      <c r="B385" s="56" t="s">
        <v>1366</v>
      </c>
      <c r="C385" s="56" t="s">
        <v>1367</v>
      </c>
      <c r="D385" s="56" t="s">
        <v>1368</v>
      </c>
      <c r="E385" s="56"/>
      <c r="F385" s="56" t="s">
        <v>364</v>
      </c>
      <c r="G385" s="56"/>
      <c r="H385" s="56" t="b">
        <f>OR(AND(ISBLANK('[1]Sect 1b - Background'!DP_TSML076)=TRUE, ISBLANK('[1]Sect 1b - Background'!DP_TSML077)=TRUE),'[1]Sect 1b - Background'!DP_TSML076&lt;&gt;'[1]Sect 1b - Background'!DP_TSML077)</f>
        <v>1</v>
      </c>
    </row>
    <row r="386" spans="2:8" ht="58" x14ac:dyDescent="0.35">
      <c r="B386" s="56" t="s">
        <v>1369</v>
      </c>
      <c r="C386" s="56" t="s">
        <v>1370</v>
      </c>
      <c r="D386" s="56" t="s">
        <v>1371</v>
      </c>
      <c r="E386" s="56"/>
      <c r="F386" s="56" t="s">
        <v>364</v>
      </c>
      <c r="G386" s="56"/>
      <c r="H386" s="56" t="b">
        <f>OR(AND(ISBLANK('[1]Sect 1b - Background'!DP_TSML076)=TRUE, ISBLANK('[1]Sect 1b - Background'!DP_TSML078)=TRUE),'[1]Sect 1b - Background'!DP_TSML076&lt;&gt;'[1]Sect 1b - Background'!DP_TSML078)</f>
        <v>1</v>
      </c>
    </row>
    <row r="387" spans="2:8" ht="58" x14ac:dyDescent="0.35">
      <c r="B387" s="56" t="s">
        <v>1372</v>
      </c>
      <c r="C387" s="56" t="s">
        <v>1373</v>
      </c>
      <c r="D387" s="56" t="s">
        <v>1374</v>
      </c>
      <c r="E387" s="56"/>
      <c r="F387" s="56" t="s">
        <v>364</v>
      </c>
      <c r="G387" s="56"/>
      <c r="H387" s="56" t="b">
        <f>OR(AND(ISBLANK('[1]Sect 1b - Background'!DP_TSML077)=TRUE, ISBLANK('[1]Sect 1b - Background'!DP_TSML078)=TRUE),'[1]Sect 1b - Background'!DP_TSML077&lt;&gt;'[1]Sect 1b - Background'!DP_TSML078)</f>
        <v>1</v>
      </c>
    </row>
    <row r="388" spans="2:8" ht="72.5" x14ac:dyDescent="0.35">
      <c r="B388" s="56" t="s">
        <v>1375</v>
      </c>
      <c r="C388" s="56" t="s">
        <v>1376</v>
      </c>
      <c r="D388" s="56" t="s">
        <v>1377</v>
      </c>
      <c r="E388" s="56"/>
      <c r="F388" s="56" t="s">
        <v>364</v>
      </c>
      <c r="G388" s="56"/>
      <c r="H388" s="56" t="b">
        <f>OR(AND(ISBLANK('[1]Sect 1a - Background'!DP_TSML033)=TRUE,ISBLANK('[1]Sect 1a - Background'!DP_TSML034)=TRUE),AND(ISBLANK('[1]Sect 1a - Background'!DP_TSML033)=FALSE,ISBLANK('[1]Sect 1a - Background'!DP_TSML034)=FALSE),AND(ISBLANK('[1]Sect 1a - Background'!DP_TSML033)=FALSE,ISBLANK('[1]Sect 1a - Background'!DP_TSML034)=TRUE))</f>
        <v>1</v>
      </c>
    </row>
    <row r="389" spans="2:8" ht="72.5" x14ac:dyDescent="0.35">
      <c r="B389" s="56" t="s">
        <v>1378</v>
      </c>
      <c r="C389" s="56" t="s">
        <v>1379</v>
      </c>
      <c r="D389" s="56" t="s">
        <v>1380</v>
      </c>
      <c r="E389" s="56"/>
      <c r="F389" s="56" t="s">
        <v>364</v>
      </c>
      <c r="G389" s="56"/>
      <c r="H389" s="56" t="b">
        <f>OR(AND(ISBLANK('[1]Sect 1a - Background'!DP_TSML034)=TRUE,ISBLANK('[1]Sect 1a - Background'!DP_TSML035)=TRUE),AND(ISBLANK('[1]Sect 1a - Background'!DP_TSML034)=FALSE,ISBLANK('[1]Sect 1a - Background'!DP_TSML035)=FALSE),AND(ISBLANK('[1]Sect 1a - Background'!DP_TSML034)=FALSE,ISBLANK('[1]Sect 1a - Background'!DP_TSML035)=TRUE))</f>
        <v>1</v>
      </c>
    </row>
    <row r="390" spans="2:8" ht="72.5" x14ac:dyDescent="0.35">
      <c r="B390" s="56" t="s">
        <v>1381</v>
      </c>
      <c r="C390" s="56" t="s">
        <v>1382</v>
      </c>
      <c r="D390" s="56" t="s">
        <v>1383</v>
      </c>
      <c r="E390" s="56"/>
      <c r="F390" s="56" t="s">
        <v>364</v>
      </c>
      <c r="G390" s="56"/>
      <c r="H390" s="56" t="b">
        <f>OR(AND(ISBLANK('[1]Sect 1b - Background'!DP_TSML076)=TRUE,ISBLANK('[1]Sect 1b - Background'!DP_TSML077)=TRUE),AND(ISBLANK('[1]Sect 1b - Background'!DP_TSML076)=FALSE,ISBLANK('[1]Sect 1b - Background'!DP_TSML077)=FALSE),AND(ISBLANK('[1]Sect 1b - Background'!DP_TSML076)=FALSE,ISBLANK('[1]Sect 1b - Background'!DP_TSML077)=TRUE))</f>
        <v>1</v>
      </c>
    </row>
    <row r="391" spans="2:8" ht="72.5" x14ac:dyDescent="0.35">
      <c r="B391" s="56" t="s">
        <v>1384</v>
      </c>
      <c r="C391" s="56" t="s">
        <v>1385</v>
      </c>
      <c r="D391" s="56" t="s">
        <v>1386</v>
      </c>
      <c r="E391" s="56"/>
      <c r="F391" s="56" t="s">
        <v>364</v>
      </c>
      <c r="G391" s="56"/>
      <c r="H391" s="56" t="b">
        <f>OR(AND(ISBLANK('[1]Sect 1b - Background'!DP_TSML077)=TRUE,ISBLANK('[1]Sect 1b - Background'!DP_TSML078)=TRUE),AND(ISBLANK('[1]Sect 1b - Background'!DP_TSML077)=FALSE,ISBLANK('[1]Sect 1b - Background'!DP_TSML078)=FALSE),AND(ISBLANK('[1]Sect 1b - Background'!DP_TSML077)=FALSE,ISBLANK('[1]Sect 1b - Background'!DP_TSML078)=TRUE))</f>
        <v>1</v>
      </c>
    </row>
    <row r="392" spans="2:8" ht="72.5" x14ac:dyDescent="0.35">
      <c r="B392" s="56" t="s">
        <v>1387</v>
      </c>
      <c r="C392" s="56" t="s">
        <v>1388</v>
      </c>
      <c r="D392" s="56" t="s">
        <v>513</v>
      </c>
      <c r="E392" s="56"/>
      <c r="F392" s="56" t="s">
        <v>364</v>
      </c>
      <c r="G392" s="56"/>
      <c r="H392" s="56" t="b">
        <f>OR(ISBLANK('[1]Sect 1b - Background'!DP_TSML047)=TRUE,AND(ISBLANK('[1]Sect 1b - Background'!DP_TSML047)=FALSE,'[1]Sect 1b - Background'!DP_TSML066=0,ISBLANK('[1]Sect 1b - Background'!DP_TSML068)=TRUE),AND('[1]Sect 1b - Background'!DP_TSML045="Yes",'[1]Sect 1b - Background'!DP_TSML066&gt;0,ISBLANK('[1]Sect 1b - Background'!DP_TSML068)=FALSE))</f>
        <v>1</v>
      </c>
    </row>
    <row r="393" spans="2:8" ht="29" x14ac:dyDescent="0.35">
      <c r="B393" s="56" t="s">
        <v>1389</v>
      </c>
      <c r="C393" s="56" t="s">
        <v>1390</v>
      </c>
      <c r="D393" s="56" t="s">
        <v>1391</v>
      </c>
      <c r="E393" s="56"/>
      <c r="F393" s="56" t="s">
        <v>364</v>
      </c>
      <c r="G393" s="56"/>
      <c r="H393" s="56" t="b">
        <f>OR(ISBLANK('[1]Sect 1b - Background'!DP_TSML047)=TRUE,AND(ISBLANK('[1]Sect 1b - Background'!DP_TSML047)=FALSE,'[1]Sect 1b - Background'!DP_TSML080+'[1]Sect 1b - Background'!DP_TSML081+'[1]Sect 1b - Background'!DP_TSML082+'[1]Sect 1b - Background'!DP_TSML083+'[1]Sect 1b - Background'!DP_TSML084&lt;='[1]Sect 1b - Background'!DP_TSML067))</f>
        <v>1</v>
      </c>
    </row>
    <row r="394" spans="2:8" ht="145" x14ac:dyDescent="0.35">
      <c r="B394" s="56" t="s">
        <v>1392</v>
      </c>
      <c r="C394" s="56" t="s">
        <v>1393</v>
      </c>
      <c r="D394" s="56" t="s">
        <v>1394</v>
      </c>
      <c r="E394" s="56"/>
      <c r="F394" s="56" t="s">
        <v>392</v>
      </c>
      <c r="G394" s="56"/>
      <c r="H394" s="56" t="b">
        <f>OR(AND('[1]Sect 1a - Background'!DP_TSML004="LCRA - section 4",('[1]Sect 4 - TSMs reported for LCRA'!DP_TSML195+'[1]Sect 4 - TSMs reported for LCRA'!DP_TSML196+'[1]Sect 4 - TSMs reported for LCRA'!DP_TSML197+'[1]Sect 4 - TSMs reported for LCRA'!DP_TSML198+'[1]Sect 4 - TSMs reported for LCRA'!DP_TSML199)&gt;='[1]Sect 1a - Background'!DP_TSML024*0.9),AND('[1]Sect 1b - Background'!DP_TSML047="LCRA - section 4",('[1]Sect 4 - TSMs reported for LCRA'!DP_TSML195+'[1]Sect 4 - TSMs reported for LCRA'!DP_TSML196+'[1]Sect 4 - TSMs reported for LCRA'!DP_TSML197+'[1]Sect 4 - TSMs reported for LCRA'!DP_TSML198+'[1]Sect 4 - TSMs reported for LCRA'!DP_TSML199)&gt;='[1]Sect 1b - Background'!DP_TSML067*0.9),AND('[1]Sect 1a - Background'!DP_TSML004&lt;&gt;"LCRA - section 4",('[1]Sect 1b - Background'!DP_TSML047&lt;&gt;"LCRA - section 4")))</f>
        <v>1</v>
      </c>
    </row>
    <row r="395" spans="2:8" ht="145" x14ac:dyDescent="0.35">
      <c r="B395" s="56" t="s">
        <v>1395</v>
      </c>
      <c r="C395" s="56" t="s">
        <v>1396</v>
      </c>
      <c r="D395" s="56" t="s">
        <v>1397</v>
      </c>
      <c r="E395" s="56"/>
      <c r="F395" s="56" t="s">
        <v>392</v>
      </c>
      <c r="G395" s="56"/>
      <c r="H395" s="56" t="b">
        <f>OR(AND('[1]Sect 1a - Background'!DP_TSML004="LCRA - section 4",('[1]Sect 4 - TSMs reported for LCRA'!DP_TSML202)&gt;='[1]Sect 1a - Background'!DP_TSML024*0.5),AND('[1]Sect 1b - Background'!DP_TSML047="LCRA - section 4",('[1]Sect 4 - TSMs reported for LCRA'!DP_TSML202)&gt;='[1]Sect 1b - Background'!DP_TSML067*0.5),AND('[1]Sect 1a - Background'!DP_TSML004&lt;&gt;"LCRA - section 4",('[1]Sect 1b - Background'!DP_TSML047&lt;&gt;"LCRA - section 4")))</f>
        <v>1</v>
      </c>
    </row>
    <row r="396" spans="2:8" ht="145" x14ac:dyDescent="0.35">
      <c r="B396" s="56" t="s">
        <v>1398</v>
      </c>
      <c r="C396" s="56" t="s">
        <v>1399</v>
      </c>
      <c r="D396" s="56" t="s">
        <v>1400</v>
      </c>
      <c r="E396" s="56"/>
      <c r="F396" s="56" t="s">
        <v>392</v>
      </c>
      <c r="G396" s="56"/>
      <c r="H396" s="56" t="b">
        <f>OR(AND('[1]Sect 1a - Background'!DP_TSML004="LCRA - section 4",('[1]Sect 4 - TSMs reported for LCRA'!DP_TSML211)&gt;='[1]Sect 1a - Background'!DP_TSML024*0.5),AND('[1]Sect 1b - Background'!DP_TSML047="LCRA - section 4",('[1]Sect 4 - TSMs reported for LCRA'!DP_TSML211)&gt;='[1]Sect 1b - Background'!DP_TSML067*0.5),AND('[1]Sect 1a - Background'!DP_TSML004&lt;&gt;"LCRA - section 4",('[1]Sect 1b - Background'!DP_TSML047&lt;&gt;"LCRA - section 4")))</f>
        <v>1</v>
      </c>
    </row>
    <row r="397" spans="2:8" ht="145" x14ac:dyDescent="0.35">
      <c r="B397" s="56" t="s">
        <v>1401</v>
      </c>
      <c r="C397" s="56" t="s">
        <v>1402</v>
      </c>
      <c r="D397" s="56" t="s">
        <v>1403</v>
      </c>
      <c r="E397" s="56"/>
      <c r="F397" s="56" t="s">
        <v>392</v>
      </c>
      <c r="G397" s="56"/>
      <c r="H397" s="56" t="b">
        <f>OR(AND('[1]Sect 1a - Background'!DP_TSML004="LCRA - section 4",('[1]Sect 4 - TSMs reported for LCRA'!DP_TSML220+'[1]Sect 4 - TSMs reported for LCRA'!DP_TSML221+'[1]Sect 4 - TSMs reported for LCRA'!DP_TSML222+'[1]Sect 4 - TSMs reported for LCRA'!DP_TSML223+'[1]Sect 4 - TSMs reported for LCRA'!DP_TSML224)&gt;='[1]Sect 1a - Background'!DP_TSML024*0.5),AND('[1]Sect 1b - Background'!DP_TSML047="LCRA - section 4",('[1]Sect 4 - TSMs reported for LCRA'!DP_TSML220+'[1]Sect 4 - TSMs reported for LCRA'!DP_TSML221+'[1]Sect 4 - TSMs reported for LCRA'!DP_TSML222+'[1]Sect 4 - TSMs reported for LCRA'!DP_TSML223+'[1]Sect 4 - TSMs reported for LCRA'!DP_TSML224)&gt;='[1]Sect 1b - Background'!DP_TSML067*0.5),AND('[1]Sect 1a - Background'!DP_TSML004&lt;&gt;"LCRA - section 4",('[1]Sect 1b - Background'!DP_TSML047&lt;&gt;"LCRA - section 4")))</f>
        <v>1</v>
      </c>
    </row>
    <row r="398" spans="2:8" ht="145" x14ac:dyDescent="0.35">
      <c r="B398" s="56" t="s">
        <v>1404</v>
      </c>
      <c r="C398" s="56" t="s">
        <v>1405</v>
      </c>
      <c r="D398" s="56" t="s">
        <v>1406</v>
      </c>
      <c r="E398" s="56"/>
      <c r="F398" s="56" t="s">
        <v>392</v>
      </c>
      <c r="G398" s="56"/>
      <c r="H398" s="56" t="b">
        <f>OR(AND('[1]Sect 1a - Background'!DP_TSML004="LCRA - section 4",('[1]Sect 4 - TSMs reported for LCRA'!DP_TSML227+'[1]Sect 4 - TSMs reported for LCRA'!DP_TSML228+'[1]Sect 4 - TSMs reported for LCRA'!DP_TSML229+'[1]Sect 4 - TSMs reported for LCRA'!DP_TSML230+'[1]Sect 4 - TSMs reported for LCRA'!DP_TSML231+'[1]Sect 4 - TSMs reported for LCRA'!DP_TSML232)&gt;='[1]Sect 1a - Background'!DP_TSML024*0.5),AND('[1]Sect 1b - Background'!DP_TSML047="LCRA - section 4",('[1]Sect 4 - TSMs reported for LCRA'!DP_TSML227+'[1]Sect 4 - TSMs reported for LCRA'!DP_TSML228+'[1]Sect 4 - TSMs reported for LCRA'!DP_TSML229+'[1]Sect 4 - TSMs reported for LCRA'!DP_TSML230+'[1]Sect 4 - TSMs reported for LCRA'!DP_TSML231+'[1]Sect 4 - TSMs reported for LCRA'!DP_TSML232)&gt;='[1]Sect 1b - Background'!DP_TSML067*0.5),AND('[1]Sect 1a - Background'!DP_TSML004&lt;&gt;"LCRA - section 4",('[1]Sect 1b - Background'!DP_TSML047&lt;&gt;"LCRA - section 4")))</f>
        <v>1</v>
      </c>
    </row>
    <row r="399" spans="2:8" ht="145" x14ac:dyDescent="0.35">
      <c r="B399" s="56" t="s">
        <v>1407</v>
      </c>
      <c r="C399" s="56" t="s">
        <v>1408</v>
      </c>
      <c r="D399" s="56" t="s">
        <v>1409</v>
      </c>
      <c r="E399" s="56"/>
      <c r="F399" s="56" t="s">
        <v>392</v>
      </c>
      <c r="G399" s="56"/>
      <c r="H399" s="56" t="b">
        <f>OR(AND('[1]Sect 1a - Background'!DP_TSML004="LCRA - section 4",('[1]Sect 4 - TSMs reported for LCRA'!DP_TSML234+'[1]Sect 4 - TSMs reported for LCRA'!DP_TSML235+'[1]Sect 4 - TSMs reported for LCRA'!DP_TSML236+'[1]Sect 4 - TSMs reported for LCRA'!DP_TSML237+'[1]Sect 4 - TSMs reported for LCRA'!DP_TSML238+'[1]Sect 4 - TSMs reported for LCRA'!DP_TSML239)&gt;='[1]Sect 1a - Background'!DP_TSML024*0.5),AND('[1]Sect 1b - Background'!DP_TSML047="LCRA - section 4",('[1]Sect 4 - TSMs reported for LCRA'!DP_TSML234+'[1]Sect 4 - TSMs reported for LCRA'!DP_TSML235+'[1]Sect 4 - TSMs reported for LCRA'!DP_TSML236+'[1]Sect 4 - TSMs reported for LCRA'!DP_TSML237+'[1]Sect 4 - TSMs reported for LCRA'!DP_TSML238+'[1]Sect 4 - TSMs reported for LCRA'!DP_TSML239)&gt;='[1]Sect 1b - Background'!DP_TSML067*0.5),AND('[1]Sect 1a - Background'!DP_TSML004&lt;&gt;"LCRA - section 4",('[1]Sect 1b - Background'!DP_TSML047&lt;&gt;"LCRA - section 4")))</f>
        <v>1</v>
      </c>
    </row>
    <row r="400" spans="2:8" ht="145" x14ac:dyDescent="0.35">
      <c r="B400" s="56" t="s">
        <v>1410</v>
      </c>
      <c r="C400" s="56" t="s">
        <v>1411</v>
      </c>
      <c r="D400" s="56" t="s">
        <v>1412</v>
      </c>
      <c r="E400" s="56"/>
      <c r="F400" s="56" t="s">
        <v>392</v>
      </c>
      <c r="G400" s="56"/>
      <c r="H400" s="56" t="b">
        <f>OR(AND('[1]Sect 1a - Background'!DP_TSML004="LCRA - section 4",('[1]Sect 4 - TSMs reported for LCRA'!DP_TSML241+'[1]Sect 4 - TSMs reported for LCRA'!DP_TSML242+'[1]Sect 4 - TSMs reported for LCRA'!DP_TSML243+'[1]Sect 4 - TSMs reported for LCRA'!DP_TSML244+'[1]Sect 4 - TSMs reported for LCRA'!DP_TSML245+'[1]Sect 4 - TSMs reported for LCRA'!DP_TSML246)&gt;='[1]Sect 1a - Background'!DP_TSML024*0.5),AND('[1]Sect 1b - Background'!DP_TSML047="LCRA - section 4",('[1]Sect 4 - TSMs reported for LCRA'!DP_TSML241+'[1]Sect 4 - TSMs reported for LCRA'!DP_TSML242+'[1]Sect 4 - TSMs reported for LCRA'!DP_TSML243+'[1]Sect 4 - TSMs reported for LCRA'!DP_TSML244+'[1]Sect 4 - TSMs reported for LCRA'!DP_TSML245+'[1]Sect 4 - TSMs reported for LCRA'!DP_TSML246)&gt;='[1]Sect 1b - Background'!DP_TSML067*0.5),AND('[1]Sect 1a - Background'!DP_TSML004&lt;&gt;"LCRA - section 4",('[1]Sect 1b - Background'!DP_TSML047&lt;&gt;"LCRA - section 4")))</f>
        <v>1</v>
      </c>
    </row>
    <row r="401" spans="2:8" ht="145" x14ac:dyDescent="0.35">
      <c r="B401" s="56" t="s">
        <v>1413</v>
      </c>
      <c r="C401" s="56" t="s">
        <v>1414</v>
      </c>
      <c r="D401" s="56" t="s">
        <v>1415</v>
      </c>
      <c r="E401" s="56"/>
      <c r="F401" s="56" t="s">
        <v>392</v>
      </c>
      <c r="G401" s="56"/>
      <c r="H401" s="56" t="b">
        <f>OR(AND('[1]Sect 1a - Background'!DP_TSML004="LCRA - section 4",('[1]Sect 4 - TSMs reported for LCRA'!DP_TSML248+'[1]Sect 4 - TSMs reported for LCRA'!DP_TSML249+'[1]Sect 4 - TSMs reported for LCRA'!DP_TSML250+'[1]Sect 4 - TSMs reported for LCRA'!DP_TSML251+'[1]Sect 4 - TSMs reported for LCRA'!DP_TSML252+'[1]Sect 4 - TSMs reported for LCRA'!DP_TSML253)&gt;='[1]Sect 1a - Background'!DP_TSML024*0.5),AND('[1]Sect 1b - Background'!DP_TSML047="LCRA - section 4",('[1]Sect 4 - TSMs reported for LCRA'!DP_TSML248+'[1]Sect 4 - TSMs reported for LCRA'!DP_TSML249+'[1]Sect 4 - TSMs reported for LCRA'!DP_TSML250+'[1]Sect 4 - TSMs reported for LCRA'!DP_TSML251+'[1]Sect 4 - TSMs reported for LCRA'!DP_TSML252+'[1]Sect 4 - TSMs reported for LCRA'!DP_TSML253)&gt;='[1]Sect 1b - Background'!DP_TSML067*0.5),AND('[1]Sect 1a - Background'!DP_TSML004&lt;&gt;"LCRA - section 4",('[1]Sect 1b - Background'!DP_TSML047&lt;&gt;"LCRA - section 4")))</f>
        <v>1</v>
      </c>
    </row>
    <row r="402" spans="2:8" ht="145" x14ac:dyDescent="0.35">
      <c r="B402" s="56" t="s">
        <v>1416</v>
      </c>
      <c r="C402" s="56" t="s">
        <v>1417</v>
      </c>
      <c r="D402" s="56" t="s">
        <v>1418</v>
      </c>
      <c r="E402" s="56"/>
      <c r="F402" s="56" t="s">
        <v>392</v>
      </c>
      <c r="G402" s="56"/>
      <c r="H402" s="56" t="b">
        <f>OR(AND('[1]Sect 1a - Background'!DP_TSML004="LCRA - section 4",('[1]Sect 4 - TSMs reported for LCRA'!DP_TSML255)&gt;='[1]Sect 1a - Background'!DP_TSML024*0.05),AND('[1]Sect 1b - Background'!DP_TSML047="LCRA - section 4",('[1]Sect 4 - TSMs reported for LCRA'!DP_TSML255)&gt;='[1]Sect 1b - Background'!DP_TSML067*0.05),AND('[1]Sect 1a - Background'!DP_TSML004&lt;&gt;"LCRA - section 4",('[1]Sect 1b - Background'!DP_TSML047&lt;&gt;"LCRA - section 4")))</f>
        <v>1</v>
      </c>
    </row>
    <row r="403" spans="2:8" ht="145" x14ac:dyDescent="0.35">
      <c r="B403" s="56" t="s">
        <v>1419</v>
      </c>
      <c r="C403" s="56" t="s">
        <v>1420</v>
      </c>
      <c r="D403" s="56" t="s">
        <v>1421</v>
      </c>
      <c r="E403" s="56"/>
      <c r="F403" s="56" t="s">
        <v>392</v>
      </c>
      <c r="G403" s="56"/>
      <c r="H403" s="56" t="b">
        <f>OR(AND('[1]Sect 1a - Background'!DP_TSML004="LCRA - section 4",('[1]Sect 4 - TSMs reported for LCRA'!DP_TSML273+'[1]Sect 4 - TSMs reported for LCRA'!DP_TSML274+'[1]Sect 4 - TSMs reported for LCRA'!DP_TSML275+'[1]Sect 4 - TSMs reported for LCRA'!DP_TSML276+'[1]Sect 4 - TSMs reported for LCRA'!DP_TSML277+'[1]Sect 4 - TSMs reported for LCRA'!DP_TSML278)&gt;='[1]Sect 1a - Background'!DP_TSML024*0.5),AND('[1]Sect 1b - Background'!DP_TSML047="LCRA - section 4",('[1]Sect 4 - TSMs reported for LCRA'!DP_TSML273+'[1]Sect 4 - TSMs reported for LCRA'!DP_TSML274+'[1]Sect 4 - TSMs reported for LCRA'!DP_TSML275+'[1]Sect 4 - TSMs reported for LCRA'!DP_TSML276+'[1]Sect 4 - TSMs reported for LCRA'!DP_TSML277+'[1]Sect 4 - TSMs reported for LCRA'!DP_TSML278)&gt;='[1]Sect 1b - Background'!DP_TSML067*0.5),AND('[1]Sect 1a - Background'!DP_TSML004&lt;&gt;"LCRA - section 4",('[1]Sect 1b - Background'!DP_TSML047&lt;&gt;"LCRA - section 4")))</f>
        <v>1</v>
      </c>
    </row>
    <row r="404" spans="2:8" ht="145" x14ac:dyDescent="0.35">
      <c r="B404" s="56" t="s">
        <v>1422</v>
      </c>
      <c r="C404" s="56" t="s">
        <v>1423</v>
      </c>
      <c r="D404" s="56" t="s">
        <v>1424</v>
      </c>
      <c r="E404" s="56"/>
      <c r="F404" s="56" t="s">
        <v>392</v>
      </c>
      <c r="G404" s="56"/>
      <c r="H404" s="56" t="b">
        <f>OR(AND('[1]Sect 1a - Background'!DP_TSML004="LCRA - section 4",('[1]Sect 4 - TSMs reported for LCRA'!DP_TSML280+'[1]Sect 4 - TSMs reported for LCRA'!DP_TSML281+'[1]Sect 4 - TSMs reported for LCRA'!DP_TSML282+'[1]Sect 4 - TSMs reported for LCRA'!DP_TSML283+'[1]Sect 4 - TSMs reported for LCRA'!DP_TSML284+'[1]Sect 4 - TSMs reported for LCRA'!DP_TSML285)&gt;='[1]Sect 1a - Background'!DP_TSML024*0.5),AND('[1]Sect 1b - Background'!DP_TSML047="LCRA - section 4",('[1]Sect 4 - TSMs reported for LCRA'!DP_TSML280+'[1]Sect 4 - TSMs reported for LCRA'!DP_TSML281+'[1]Sect 4 - TSMs reported for LCRA'!DP_TSML282+'[1]Sect 4 - TSMs reported for LCRA'!DP_TSML283+'[1]Sect 4 - TSMs reported for LCRA'!DP_TSML284+'[1]Sect 4 - TSMs reported for LCRA'!DP_TSML285)&gt;='[1]Sect 1b - Background'!DP_TSML067*0.5),AND('[1]Sect 1a - Background'!DP_TSML004&lt;&gt;"LCRA - section 4",('[1]Sect 1b - Background'!DP_TSML047&lt;&gt;"LCRA - section 4")))</f>
        <v>1</v>
      </c>
    </row>
    <row r="405" spans="2:8" ht="145" x14ac:dyDescent="0.35">
      <c r="B405" s="56" t="s">
        <v>1425</v>
      </c>
      <c r="C405" s="56" t="s">
        <v>1426</v>
      </c>
      <c r="D405" s="56" t="s">
        <v>1394</v>
      </c>
      <c r="E405" s="56"/>
      <c r="F405" s="56" t="s">
        <v>392</v>
      </c>
      <c r="G405" s="56"/>
      <c r="H405" s="56" t="b">
        <f>OR(AND('[1]Sect 1a - Background'!DP_TSML004="LCHO - section 5",('[1]Sect 5 - TSMs reported for LCHO'!DP_TSML305+'[1]Sect 5 - TSMs reported for LCHO'!DP_TSML306+'[1]Sect 5 - TSMs reported for LCHO'!DP_TSML307+'[1]Sect 5 - TSMs reported for LCHO'!DP_TSML308+'[1]Sect 5 - TSMs reported for LCHO'!DP_TSML309)&gt;='[1]Sect 1a - Background'!DP_TSML024*0.9),AND('[1]Sect 1b - Background'!DP_TSML047="LCHO - section 5",('[1]Sect 5 - TSMs reported for LCHO'!DP_TSML305+'[1]Sect 5 - TSMs reported for LCHO'!DP_TSML306+'[1]Sect 5 - TSMs reported for LCHO'!DP_TSML307+'[1]Sect 5 - TSMs reported for LCHO'!DP_TSML308+'[1]Sect 5 - TSMs reported for LCHO'!DP_TSML309)&gt;='[1]Sect 1b - Background'!DP_TSML067*0.9),AND('[1]Sect 1a - Background'!DP_TSML004&lt;&gt;"LCHO - section 5",('[1]Sect 1b - Background'!DP_TSML047&lt;&gt;"LCHO - section 5")))</f>
        <v>1</v>
      </c>
    </row>
    <row r="406" spans="2:8" ht="145" x14ac:dyDescent="0.35">
      <c r="B406" s="56" t="s">
        <v>1427</v>
      </c>
      <c r="C406" s="56" t="s">
        <v>1428</v>
      </c>
      <c r="D406" s="56" t="s">
        <v>1406</v>
      </c>
      <c r="E406" s="56"/>
      <c r="F406" s="56" t="s">
        <v>392</v>
      </c>
      <c r="G406" s="56"/>
      <c r="H406" s="56" t="b">
        <f>OR(AND('[1]Sect 1a - Background'!DP_TSML004="LCHO - section 5",('[1]Sect 5 - TSMs reported for LCHO'!DP_TSML312+'[1]Sect 5 - TSMs reported for LCHO'!DP_TSML313+'[1]Sect 5 - TSMs reported for LCHO'!DP_TSML314+'[1]Sect 5 - TSMs reported for LCHO'!DP_TSML315+'[1]Sect 5 - TSMs reported for LCHO'!DP_TSML316+'[1]Sect 5 - TSMs reported for LCHO'!DP_TSML317)&gt;='[1]Sect 1a - Background'!DP_TSML024*0.5),AND('[1]Sect 1b - Background'!DP_TSML047="LCHO - section 5",('[1]Sect 5 - TSMs reported for LCHO'!DP_TSML312+'[1]Sect 5 - TSMs reported for LCHO'!DP_TSML313+'[1]Sect 5 - TSMs reported for LCHO'!DP_TSML314+'[1]Sect 5 - TSMs reported for LCHO'!DP_TSML315+'[1]Sect 5 - TSMs reported for LCHO'!DP_TSML316+'[1]Sect 5 - TSMs reported for LCHO'!DP_TSML317)&gt;='[1]Sect 1b - Background'!DP_TSML067*0.5),AND('[1]Sect 1a - Background'!DP_TSML004&lt;&gt;"LCHO - section 5",('[1]Sect 1b - Background'!DP_TSML047&lt;&gt;"LCHO - section 5")))</f>
        <v>1</v>
      </c>
    </row>
    <row r="407" spans="2:8" ht="145" x14ac:dyDescent="0.35">
      <c r="B407" s="56" t="s">
        <v>1429</v>
      </c>
      <c r="C407" s="56" t="s">
        <v>1430</v>
      </c>
      <c r="D407" s="56" t="s">
        <v>1409</v>
      </c>
      <c r="E407" s="56"/>
      <c r="F407" s="56" t="s">
        <v>392</v>
      </c>
      <c r="G407" s="56"/>
      <c r="H407" s="56" t="b">
        <f>OR(AND('[1]Sect 1a - Background'!DP_TSML004="LCHO - section 5",('[1]Sect 5 - TSMs reported for LCHO'!DP_TSML319+'[1]Sect 5 - TSMs reported for LCHO'!DP_TSML320+'[1]Sect 5 - TSMs reported for LCHO'!DP_TSML321+'[1]Sect 5 - TSMs reported for LCHO'!DP_TSML322+'[1]Sect 5 - TSMs reported for LCHO'!DP_TSML323+'[1]Sect 5 - TSMs reported for LCHO'!DP_TSML324)&gt;='[1]Sect 1a - Background'!DP_TSML024*0.5),AND('[1]Sect 1b - Background'!DP_TSML047="LCHO - section 5",('[1]Sect 5 - TSMs reported for LCHO'!DP_TSML319+'[1]Sect 5 - TSMs reported for LCHO'!DP_TSML320+'[1]Sect 5 - TSMs reported for LCHO'!DP_TSML321+'[1]Sect 5 - TSMs reported for LCHO'!DP_TSML322+'[1]Sect 5 - TSMs reported for LCHO'!DP_TSML323+'[1]Sect 5 - TSMs reported for LCHO'!DP_TSML324)&gt;='[1]Sect 1b - Background'!DP_TSML067*0.5),AND('[1]Sect 1a - Background'!DP_TSML004&lt;&gt;"LCHO - section 5",('[1]Sect 1b - Background'!DP_TSML047&lt;&gt;"LCHO - section 5")))</f>
        <v>1</v>
      </c>
    </row>
    <row r="408" spans="2:8" ht="145" x14ac:dyDescent="0.35">
      <c r="B408" s="56" t="s">
        <v>1431</v>
      </c>
      <c r="C408" s="56" t="s">
        <v>1432</v>
      </c>
      <c r="D408" s="56" t="s">
        <v>1412</v>
      </c>
      <c r="E408" s="56"/>
      <c r="F408" s="56" t="s">
        <v>392</v>
      </c>
      <c r="G408" s="56"/>
      <c r="H408" s="56" t="b">
        <f>OR(AND('[1]Sect 1a - Background'!DP_TSML004="LCHO - section 5",('[1]Sect 5 - TSMs reported for LCHO'!DP_TSML326+'[1]Sect 5 - TSMs reported for LCHO'!DP_TSML327+'[1]Sect 5 - TSMs reported for LCHO'!DP_TSML328+'[1]Sect 5 - TSMs reported for LCHO'!DP_TSML329+'[1]Sect 5 - TSMs reported for LCHO'!DP_TSML330+'[1]Sect 5 - TSMs reported for LCHO'!DP_TSML331)&gt;='[1]Sect 1a - Background'!DP_TSML024*0.5),AND('[1]Sect 1b - Background'!DP_TSML047="LCHO - section 5",('[1]Sect 5 - TSMs reported for LCHO'!DP_TSML326+'[1]Sect 5 - TSMs reported for LCHO'!DP_TSML327+'[1]Sect 5 - TSMs reported for LCHO'!DP_TSML328+'[1]Sect 5 - TSMs reported for LCHO'!DP_TSML329+'[1]Sect 5 - TSMs reported for LCHO'!DP_TSML330+'[1]Sect 5 - TSMs reported for LCHO'!DP_TSML331)&gt;='[1]Sect 1b - Background'!DP_TSML067*0.5),AND('[1]Sect 1a - Background'!DP_TSML004&lt;&gt;"LCHO - section 5",('[1]Sect 1b - Background'!DP_TSML047&lt;&gt;"LCHO - section 5")))</f>
        <v>1</v>
      </c>
    </row>
    <row r="409" spans="2:8" ht="145" x14ac:dyDescent="0.35">
      <c r="B409" s="56" t="s">
        <v>1433</v>
      </c>
      <c r="C409" s="56" t="s">
        <v>1434</v>
      </c>
      <c r="D409" s="56" t="s">
        <v>1415</v>
      </c>
      <c r="E409" s="56"/>
      <c r="F409" s="56" t="s">
        <v>392</v>
      </c>
      <c r="G409" s="56"/>
      <c r="H409" s="56" t="b">
        <f>OR(AND('[1]Sect 1a - Background'!DP_TSML004="LCHO - section 5",('[1]Sect 5 - TSMs reported for LCHO'!DP_TSML333+'[1]Sect 5 - TSMs reported for LCHO'!DP_TSML334+'[1]Sect 5 - TSMs reported for LCHO'!DP_TSML335+'[1]Sect 5 - TSMs reported for LCHO'!DP_TSML336+'[1]Sect 5 - TSMs reported for LCHO'!DP_TSML337+'[1]Sect 5 - TSMs reported for LCHO'!DP_TSML338)&gt;='[1]Sect 1a - Background'!DP_TSML024*0.5),AND('[1]Sect 1b - Background'!DP_TSML047="LCHO - section 5",('[1]Sect 5 - TSMs reported for LCHO'!DP_TSML333+'[1]Sect 5 - TSMs reported for LCHO'!DP_TSML334+'[1]Sect 5 - TSMs reported for LCHO'!DP_TSML335+'[1]Sect 5 - TSMs reported for LCHO'!DP_TSML336+'[1]Sect 5 - TSMs reported for LCHO'!DP_TSML337+'[1]Sect 5 - TSMs reported for LCHO'!DP_TSML338)&gt;='[1]Sect 1b - Background'!DP_TSML067*0.5),AND('[1]Sect 1a - Background'!DP_TSML004&lt;&gt;"LCHO - section 5",('[1]Sect 1b - Background'!DP_TSML047&lt;&gt;"LCHO - section 5")))</f>
        <v>1</v>
      </c>
    </row>
    <row r="410" spans="2:8" ht="145" x14ac:dyDescent="0.35">
      <c r="B410" s="56" t="s">
        <v>1435</v>
      </c>
      <c r="C410" s="56" t="s">
        <v>1436</v>
      </c>
      <c r="D410" s="56" t="s">
        <v>1418</v>
      </c>
      <c r="E410" s="56"/>
      <c r="F410" s="56" t="s">
        <v>392</v>
      </c>
      <c r="G410" s="56"/>
      <c r="H410" s="56" t="b">
        <f>OR(AND('[1]Sect 1a - Background'!DP_TSML004="LCHO - section 5",('[1]Sect 5 - TSMs reported for LCHO'!DP_TSML340)&gt;='[1]Sect 1a - Background'!DP_TSML024*0.05),AND('[1]Sect 1b - Background'!DP_TSML047="LCHO - section 5",('[1]Sect 5 - TSMs reported for LCHO'!DP_TSML340)&gt;='[1]Sect 1b - Background'!DP_TSML067*0.05),AND('[1]Sect 1a - Background'!DP_TSML004&lt;&gt;"LCHO - section 5",('[1]Sect 1b - Background'!DP_TSML047&lt;&gt;"LCHO - section 5")))</f>
        <v>1</v>
      </c>
    </row>
    <row r="411" spans="2:8" ht="145" x14ac:dyDescent="0.35">
      <c r="B411" s="56" t="s">
        <v>1437</v>
      </c>
      <c r="C411" s="56" t="s">
        <v>1438</v>
      </c>
      <c r="D411" s="56" t="s">
        <v>1421</v>
      </c>
      <c r="E411" s="56"/>
      <c r="F411" s="56" t="s">
        <v>392</v>
      </c>
      <c r="G411" s="56"/>
      <c r="H411" s="56" t="b">
        <f>OR(AND('[1]Sect 1a - Background'!DP_TSML004="LCHO - section 5",('[1]Sect 5 - TSMs reported for LCHO'!DP_TSML358+'[1]Sect 5 - TSMs reported for LCHO'!DP_TSML359+'[1]Sect 5 - TSMs reported for LCHO'!DP_TSML360+'[1]Sect 5 - TSMs reported for LCHO'!DP_TSML361+'[1]Sect 5 - TSMs reported for LCHO'!DP_TSML362+'[1]Sect 5 - TSMs reported for LCHO'!DP_TSML363)&gt;='[1]Sect 1a - Background'!DP_TSML024*0.5),AND('[1]Sect 1b - Background'!DP_TSML047="LCHO - section 5",('[1]Sect 5 - TSMs reported for LCHO'!DP_TSML358+'[1]Sect 5 - TSMs reported for LCHO'!DP_TSML359+'[1]Sect 5 - TSMs reported for LCHO'!DP_TSML360+'[1]Sect 5 - TSMs reported for LCHO'!DP_TSML361+'[1]Sect 5 - TSMs reported for LCHO'!DP_TSML362+'[1]Sect 5 - TSMs reported for LCHO'!DP_TSML363)&gt;='[1]Sect 1b - Background'!DP_TSML067*0.5),AND('[1]Sect 1a - Background'!DP_TSML004&lt;&gt;"LCHO - section 5",('[1]Sect 1b - Background'!DP_TSML047&lt;&gt;"LCHO - section 5")))</f>
        <v>1</v>
      </c>
    </row>
    <row r="412" spans="2:8" ht="145" x14ac:dyDescent="0.35">
      <c r="B412" s="56" t="s">
        <v>1439</v>
      </c>
      <c r="C412" s="56" t="s">
        <v>1440</v>
      </c>
      <c r="D412" s="56" t="s">
        <v>1424</v>
      </c>
      <c r="E412" s="56"/>
      <c r="F412" s="56" t="s">
        <v>392</v>
      </c>
      <c r="G412" s="56"/>
      <c r="H412" s="56" t="b">
        <f>OR(AND('[1]Sect 1a - Background'!DP_TSML004="LCHO - section 5",('[1]Sect 5 - TSMs reported for LCHO'!DP_TSML365+'[1]Sect 5 - TSMs reported for LCHO'!DP_TSML366+'[1]Sect 5 - TSMs reported for LCHO'!DP_TSML367+'[1]Sect 5 - TSMs reported for LCHO'!DP_TSML368+'[1]Sect 5 - TSMs reported for LCHO'!DP_TSML369+'[1]Sect 5 - TSMs reported for LCHO'!DP_TSML370)&gt;='[1]Sect 1a - Background'!DP_TSML024*0.5),AND('[1]Sect 1b - Background'!DP_TSML047="LCHO - section 5",('[1]Sect 5 - TSMs reported for LCHO'!DP_TSML365+'[1]Sect 5 - TSMs reported for LCHO'!DP_TSML366+'[1]Sect 5 - TSMs reported for LCHO'!DP_TSML367+'[1]Sect 5 - TSMs reported for LCHO'!DP_TSML368+'[1]Sect 5 - TSMs reported for LCHO'!DP_TSML369+'[1]Sect 5 - TSMs reported for LCHO'!DP_TSML370)&gt;='[1]Sect 1b - Background'!DP_TSML067*0.5),AND('[1]Sect 1a - Background'!DP_TSML004&lt;&gt;"LCHO - section 5",('[1]Sect 1b - Background'!DP_TSML047&lt;&gt;"LCHO - section 5")))</f>
        <v>1</v>
      </c>
    </row>
    <row r="413" spans="2:8" ht="145" x14ac:dyDescent="0.35">
      <c r="B413" s="56" t="s">
        <v>1441</v>
      </c>
      <c r="C413" s="56" t="s">
        <v>1442</v>
      </c>
      <c r="D413" s="56" t="s">
        <v>1394</v>
      </c>
      <c r="E413" s="56"/>
      <c r="F413" s="56" t="s">
        <v>392</v>
      </c>
      <c r="G413" s="56"/>
      <c r="H413" s="56" t="b">
        <f>OR(AND('[1]Sect 1a - Background'!DP_TSML004="Combined - section 6",('[1]Sect 6 - TSMs reported Combined'!DP_TSML390+'[1]Sect 6 - TSMs reported Combined'!DP_TSML391+'[1]Sect 6 - TSMs reported Combined'!DP_TSML392+'[1]Sect 6 - TSMs reported Combined'!DP_TSML392+'[1]Sect 6 - TSMs reported Combined'!DP_TSML393+'[1]Sect 6 - TSMs reported Combined'!DP_TSML394)&gt;='[1]Sect 1a - Background'!DP_TSML024*0.9),AND('[1]Sect 1b - Background'!DP_TSML047="Combined - section 6",('[1]Sect 6 - TSMs reported Combined'!DP_TSML390+'[1]Sect 6 - TSMs reported Combined'!DP_TSML391+'[1]Sect 6 - TSMs reported Combined'!DP_TSML392+'[1]Sect 6 - TSMs reported Combined'!DP_TSML392+'[1]Sect 6 - TSMs reported Combined'!DP_TSML393+'[1]Sect 6 - TSMs reported Combined'!DP_TSML394)&gt;='[1]Sect 1b - Background'!DP_TSML067*0.9),AND('[1]Sect 1a - Background'!DP_TSML004&lt;&gt;"Combined - section 6",('[1]Sect 1b - Background'!DP_TSML047&lt;&gt;"Combined - section 6")))</f>
        <v>1</v>
      </c>
    </row>
    <row r="414" spans="2:8" ht="145" x14ac:dyDescent="0.35">
      <c r="B414" s="56" t="s">
        <v>1443</v>
      </c>
      <c r="C414" s="56" t="s">
        <v>1444</v>
      </c>
      <c r="D414" s="56" t="s">
        <v>1397</v>
      </c>
      <c r="E414" s="56"/>
      <c r="F414" s="56" t="s">
        <v>392</v>
      </c>
      <c r="G414" s="56"/>
      <c r="H414" s="56" t="b">
        <f>OR(AND('[1]Sect 1a - Background'!DP_TSML004="Combined - section 6",('[1]Sect 6 - TSMs reported Combined'!DP_TSML397)&gt;='[1]Sect 1a - Background'!DP_TSML024*0.5),AND('[1]Sect 1b - Background'!DP_TSML047="Combined - section 6",('[1]Sect 6 - TSMs reported Combined'!DP_TSML397)&gt;='[1]Sect 1b - Background'!DP_TSML067*0.5),AND('[1]Sect 1a - Background'!DP_TSML004&lt;&gt;"Combined - section 6",('[1]Sect 1b - Background'!DP_TSML047&lt;&gt;"Combined - section 6")))</f>
        <v>1</v>
      </c>
    </row>
    <row r="415" spans="2:8" ht="145" x14ac:dyDescent="0.35">
      <c r="B415" s="56" t="s">
        <v>1445</v>
      </c>
      <c r="C415" s="56" t="s">
        <v>1446</v>
      </c>
      <c r="D415" s="56" t="s">
        <v>1400</v>
      </c>
      <c r="E415" s="56"/>
      <c r="F415" s="56" t="s">
        <v>392</v>
      </c>
      <c r="G415" s="56"/>
      <c r="H415" s="56" t="b">
        <f>OR(AND('[1]Sect 1a - Background'!DP_TSML004="Combined - section 6",('[1]Sect 6 - TSMs reported Combined'!DP_TSML406)&gt;='[1]Sect 1a - Background'!DP_TSML024*0.5),AND('[1]Sect 1b - Background'!DP_TSML047="Combined - section 6",('[1]Sect 6 - TSMs reported Combined'!DP_TSML406)&gt;='[1]Sect 1b - Background'!DP_TSML067*0.5),AND('[1]Sect 1a - Background'!DP_TSML004&lt;&gt;"Combined - section 6",('[1]Sect 1b - Background'!DP_TSML047&lt;&gt;"Combined - section 6")))</f>
        <v>1</v>
      </c>
    </row>
    <row r="416" spans="2:8" ht="145" x14ac:dyDescent="0.35">
      <c r="B416" s="56" t="s">
        <v>1447</v>
      </c>
      <c r="C416" s="56" t="s">
        <v>1448</v>
      </c>
      <c r="D416" s="56" t="s">
        <v>1403</v>
      </c>
      <c r="E416" s="56"/>
      <c r="F416" s="56" t="s">
        <v>392</v>
      </c>
      <c r="G416" s="56"/>
      <c r="H416" s="56" t="b">
        <f>OR(AND('[1]Sect 1a - Background'!DP_TSML004="Combined - section 6",('[1]Sect 6 - TSMs reported Combined'!DP_TSML415+'[1]Sect 6 - TSMs reported Combined'!DP_TSML416+'[1]Sect 6 - TSMs reported Combined'!DP_TSML417+'[1]Sect 6 - TSMs reported Combined'!DP_TSML418+'[1]Sect 6 - TSMs reported Combined'!DP_TSML419)&gt;='[1]Sect 1a - Background'!DP_TSML024*0.5),AND('[1]Sect 1b - Background'!DP_TSML047="Combined - section 6",('[1]Sect 6 - TSMs reported Combined'!DP_TSML415+'[1]Sect 6 - TSMs reported Combined'!DP_TSML416+'[1]Sect 6 - TSMs reported Combined'!DP_TSML417+'[1]Sect 6 - TSMs reported Combined'!DP_TSML418+'[1]Sect 6 - TSMs reported Combined'!DP_TSML419)&gt;='[1]Sect 1b - Background'!DP_TSML067*0.5),AND('[1]Sect 1a - Background'!DP_TSML004&lt;&gt;"Combined - section 6",('[1]Sect 1b - Background'!DP_TSML047&lt;&gt;"Combined - section 6")))</f>
        <v>1</v>
      </c>
    </row>
    <row r="417" spans="2:10" ht="145" x14ac:dyDescent="0.35">
      <c r="B417" s="56" t="s">
        <v>1449</v>
      </c>
      <c r="C417" s="56" t="s">
        <v>1450</v>
      </c>
      <c r="D417" s="56" t="s">
        <v>1406</v>
      </c>
      <c r="E417" s="56"/>
      <c r="F417" s="56" t="s">
        <v>392</v>
      </c>
      <c r="G417" s="56"/>
      <c r="H417" s="56" t="b">
        <f>OR(AND('[1]Sect 1a - Background'!DP_TSML004="Combined - section 6",('[1]Sect 6 - TSMs reported Combined'!DP_TSML422+'[1]Sect 6 - TSMs reported Combined'!DP_TSML423+'[1]Sect 6 - TSMs reported Combined'!DP_TSML424+'[1]Sect 6 - TSMs reported Combined'!DP_TSML425+'[1]Sect 6 - TSMs reported Combined'!DP_TSML426+'[1]Sect 6 - TSMs reported Combined'!DP_TSML427)&gt;='[1]Sect 1a - Background'!DP_TSML024*0.5),AND('[1]Sect 1b - Background'!DP_TSML047="Combined - section 6",('[1]Sect 6 - TSMs reported Combined'!DP_TSML422+'[1]Sect 6 - TSMs reported Combined'!DP_TSML423+'[1]Sect 6 - TSMs reported Combined'!DP_TSML424+'[1]Sect 6 - TSMs reported Combined'!DP_TSML425+'[1]Sect 6 - TSMs reported Combined'!DP_TSML426+'[1]Sect 6 - TSMs reported Combined'!DP_TSML427)&gt;='[1]Sect 1b - Background'!DP_TSML067*0.5),AND('[1]Sect 1a - Background'!DP_TSML004&lt;&gt;"Combined - section 6",('[1]Sect 1b - Background'!DP_TSML047&lt;&gt;"Combined - section 6")))</f>
        <v>1</v>
      </c>
    </row>
    <row r="418" spans="2:10" ht="145" x14ac:dyDescent="0.35">
      <c r="B418" s="56" t="s">
        <v>1451</v>
      </c>
      <c r="C418" s="56" t="s">
        <v>1452</v>
      </c>
      <c r="D418" s="56" t="s">
        <v>1409</v>
      </c>
      <c r="E418" s="56"/>
      <c r="F418" s="56" t="s">
        <v>392</v>
      </c>
      <c r="G418" s="56"/>
      <c r="H418" s="56" t="b">
        <f>OR(AND('[1]Sect 1a - Background'!DP_TSML004="Combined - section 6",('[1]Sect 6 - TSMs reported Combined'!DP_TSML429+'[1]Sect 6 - TSMs reported Combined'!DP_TSML430+'[1]Sect 6 - TSMs reported Combined'!DP_TSML431+'[1]Sect 6 - TSMs reported Combined'!DP_TSML432+'[1]Sect 6 - TSMs reported Combined'!DP_TSML433+'[1]Sect 6 - TSMs reported Combined'!DP_TSML434)&gt;='[1]Sect 1a - Background'!DP_TSML024*0.5),AND('[1]Sect 1b - Background'!DP_TSML047="Combined - section 6",('[1]Sect 6 - TSMs reported Combined'!DP_TSML429+'[1]Sect 6 - TSMs reported Combined'!DP_TSML430+'[1]Sect 6 - TSMs reported Combined'!DP_TSML431+'[1]Sect 6 - TSMs reported Combined'!DP_TSML432+'[1]Sect 6 - TSMs reported Combined'!DP_TSML433+'[1]Sect 6 - TSMs reported Combined'!DP_TSML434)&gt;='[1]Sect 1b - Background'!DP_TSML067*0.5),AND('[1]Sect 1a - Background'!DP_TSML004&lt;&gt;"Combined - section 6",('[1]Sect 1b - Background'!DP_TSML047&lt;&gt;"Combined - section 6")))</f>
        <v>1</v>
      </c>
    </row>
    <row r="419" spans="2:10" ht="145" x14ac:dyDescent="0.35">
      <c r="B419" s="56" t="s">
        <v>1453</v>
      </c>
      <c r="C419" s="56" t="s">
        <v>1454</v>
      </c>
      <c r="D419" s="56" t="s">
        <v>1412</v>
      </c>
      <c r="E419" s="56"/>
      <c r="F419" s="56" t="s">
        <v>392</v>
      </c>
      <c r="G419" s="56"/>
      <c r="H419" s="56" t="b">
        <f>OR(AND('[1]Sect 1a - Background'!DP_TSML004="Combined - section 6",('[1]Sect 6 - TSMs reported Combined'!DP_TSML436+'[1]Sect 6 - TSMs reported Combined'!DP_TSML437+'[1]Sect 6 - TSMs reported Combined'!DP_TSML438+'[1]Sect 6 - TSMs reported Combined'!DP_TSML439+'[1]Sect 6 - TSMs reported Combined'!DP_TSML440+'[1]Sect 6 - TSMs reported Combined'!DP_TSML441)&gt;='[1]Sect 1a - Background'!DP_TSML024*0.5),AND('[1]Sect 1b - Background'!DP_TSML047="Combined - section 6",('[1]Sect 6 - TSMs reported Combined'!DP_TSML436+'[1]Sect 6 - TSMs reported Combined'!DP_TSML437+'[1]Sect 6 - TSMs reported Combined'!DP_TSML438+'[1]Sect 6 - TSMs reported Combined'!DP_TSML439+'[1]Sect 6 - TSMs reported Combined'!DP_TSML440+'[1]Sect 6 - TSMs reported Combined'!DP_TSML441)&gt;='[1]Sect 1b - Background'!DP_TSML067*0.5),AND('[1]Sect 1a - Background'!DP_TSML004&lt;&gt;"Combined - section 6",('[1]Sect 1b - Background'!DP_TSML047&lt;&gt;"Combined - section 6")))</f>
        <v>1</v>
      </c>
    </row>
    <row r="420" spans="2:10" ht="145" x14ac:dyDescent="0.35">
      <c r="B420" s="56" t="s">
        <v>1455</v>
      </c>
      <c r="C420" s="56" t="s">
        <v>1456</v>
      </c>
      <c r="D420" s="56" t="s">
        <v>1415</v>
      </c>
      <c r="E420" s="56"/>
      <c r="F420" s="56" t="s">
        <v>392</v>
      </c>
      <c r="G420" s="56"/>
      <c r="H420" s="56" t="b">
        <f>OR(AND('[1]Sect 1a - Background'!DP_TSML004="Combined - section 6",('[1]Sect 6 - TSMs reported Combined'!DP_TSML443+'[1]Sect 6 - TSMs reported Combined'!DP_TSML444+'[1]Sect 6 - TSMs reported Combined'!DP_TSML445+'[1]Sect 6 - TSMs reported Combined'!DP_TSML446+'[1]Sect 6 - TSMs reported Combined'!DP_TSML447+'[1]Sect 6 - TSMs reported Combined'!DP_TSML448)&gt;='[1]Sect 1a - Background'!DP_TSML024*0.5),AND('[1]Sect 1b - Background'!DP_TSML047="Combined - section 6",('[1]Sect 6 - TSMs reported Combined'!DP_TSML443+'[1]Sect 6 - TSMs reported Combined'!DP_TSML444+'[1]Sect 6 - TSMs reported Combined'!DP_TSML445+'[1]Sect 6 - TSMs reported Combined'!DP_TSML446+'[1]Sect 6 - TSMs reported Combined'!DP_TSML447+'[1]Sect 6 - TSMs reported Combined'!DP_TSML448)&gt;='[1]Sect 1b - Background'!DP_TSML067*0.5),AND('[1]Sect 1a - Background'!DP_TSML004&lt;&gt;"Combined - section 6",('[1]Sect 1b - Background'!DP_TSML047&lt;&gt;"Combined - section 6")))</f>
        <v>1</v>
      </c>
    </row>
    <row r="421" spans="2:10" ht="145" x14ac:dyDescent="0.35">
      <c r="B421" s="56" t="s">
        <v>1457</v>
      </c>
      <c r="C421" s="56" t="s">
        <v>1458</v>
      </c>
      <c r="D421" s="56" t="s">
        <v>1418</v>
      </c>
      <c r="E421" s="56"/>
      <c r="F421" s="56" t="s">
        <v>392</v>
      </c>
      <c r="G421" s="56"/>
      <c r="H421" s="56" t="b">
        <f>OR(AND('[1]Sect 1a - Background'!DP_TSML004="Combined - section 6",('[1]Sect 6 - TSMs reported Combined'!DP_TSML450)&gt;='[1]Sect 1a - Background'!DP_TSML024*0.5),AND('[1]Sect 1b - Background'!DP_TSML047="Combined - section 6",('[1]Sect 6 - TSMs reported Combined'!DP_TSML450)&gt;='[1]Sect 1b - Background'!DP_TSML067*0.5),AND('[1]Sect 1a - Background'!DP_TSML004&lt;&gt;"Combined - section 6",('[1]Sect 1b - Background'!DP_TSML047&lt;&gt;"Combined - section 6")))</f>
        <v>1</v>
      </c>
    </row>
    <row r="422" spans="2:10" ht="145" x14ac:dyDescent="0.35">
      <c r="B422" s="56" t="s">
        <v>1459</v>
      </c>
      <c r="C422" s="56" t="s">
        <v>1460</v>
      </c>
      <c r="D422" s="56" t="s">
        <v>1421</v>
      </c>
      <c r="E422" s="56"/>
      <c r="F422" s="56" t="s">
        <v>392</v>
      </c>
      <c r="G422" s="56"/>
      <c r="H422" s="56" t="b">
        <f>OR(AND('[1]Sect 1a - Background'!DP_TSML004="Combined - section 6",('[1]Sect 6 - TSMs reported Combined'!DP_TSML468+'[1]Sect 6 - TSMs reported Combined'!DP_TSML469+'[1]Sect 6 - TSMs reported Combined'!DP_TSML470+'[1]Sect 6 - TSMs reported Combined'!DP_TSML471+'[1]Sect 6 - TSMs reported Combined'!DP_TSML472+'[1]Sect 6 - TSMs reported Combined'!DP_TSML473)&gt;='[1]Sect 1a - Background'!DP_TSML024*0.5),AND('[1]Sect 1b - Background'!DP_TSML047="Combined - section 6",('[1]Sect 6 - TSMs reported Combined'!DP_TSML468+'[1]Sect 6 - TSMs reported Combined'!DP_TSML469+'[1]Sect 6 - TSMs reported Combined'!DP_TSML470+'[1]Sect 6 - TSMs reported Combined'!DP_TSML471+'[1]Sect 6 - TSMs reported Combined'!DP_TSML472+'[1]Sect 6 - TSMs reported Combined'!DP_TSML473)&gt;='[1]Sect 1b - Background'!DP_TSML067*0.5),AND('[1]Sect 1a - Background'!DP_TSML004&lt;&gt;"Combined - section 6",('[1]Sect 1b - Background'!DP_TSML047&lt;&gt;"Combined - section 6")))</f>
        <v>1</v>
      </c>
    </row>
    <row r="423" spans="2:10" ht="145" x14ac:dyDescent="0.35">
      <c r="B423" s="56" t="s">
        <v>1461</v>
      </c>
      <c r="C423" s="56" t="s">
        <v>1462</v>
      </c>
      <c r="D423" s="56" t="s">
        <v>1424</v>
      </c>
      <c r="E423" s="56"/>
      <c r="F423" s="56" t="s">
        <v>392</v>
      </c>
      <c r="G423" s="56"/>
      <c r="H423" s="56" t="b">
        <f>OR(AND('[1]Sect 1a - Background'!DP_TSML004="Combined - section 6",('[1]Sect 6 - TSMs reported Combined'!DP_TSML475+'[1]Sect 6 - TSMs reported Combined'!DP_TSML476+'[1]Sect 6 - TSMs reported Combined'!DP_TSML477+'[1]Sect 6 - TSMs reported Combined'!DP_TSML478+'[1]Sect 6 - TSMs reported Combined'!DP_TSML479+'[1]Sect 6 - TSMs reported Combined'!DP_TSML480)&gt;='[1]Sect 1a - Background'!DP_TSML024*0.5),AND('[1]Sect 1b - Background'!DP_TSML047="Combined - section 6",('[1]Sect 6 - TSMs reported Combined'!DP_TSML475+'[1]Sect 6 - TSMs reported Combined'!DP_TSML476+'[1]Sect 6 - TSMs reported Combined'!DP_TSML477+'[1]Sect 6 - TSMs reported Combined'!DP_TSML478+'[1]Sect 6 - TSMs reported Combined'!DP_TSML479+'[1]Sect 6 - TSMs reported Combined'!DP_TSML480)&gt;='[1]Sect 1b - Background'!DP_TSML067*0.5),AND('[1]Sect 1a - Background'!DP_TSML004&lt;&gt;"Combined - section 6",('[1]Sect 1b - Background'!DP_TSML047&lt;&gt;"Combined - section 6")))</f>
        <v>1</v>
      </c>
    </row>
    <row r="424" spans="2:10" ht="29" x14ac:dyDescent="0.35">
      <c r="B424" s="56" t="s">
        <v>1463</v>
      </c>
      <c r="C424" s="56" t="s">
        <v>1464</v>
      </c>
      <c r="D424" s="56" t="s">
        <v>1465</v>
      </c>
      <c r="E424" s="56"/>
      <c r="F424" s="56" t="s">
        <v>364</v>
      </c>
      <c r="G424" s="56"/>
      <c r="H424" s="56" t="b">
        <f>AND('[1]Sect 2 - Published TSMs'!DP_TSML087&gt;=0,'[1]Sect 2 - Published TSMs'!DP_TSML087&lt;=100)</f>
        <v>1</v>
      </c>
      <c r="J424" s="59"/>
    </row>
    <row r="425" spans="2:10" ht="29" x14ac:dyDescent="0.35">
      <c r="B425" s="56" t="s">
        <v>1466</v>
      </c>
      <c r="C425" s="56" t="s">
        <v>1467</v>
      </c>
      <c r="D425" s="56" t="s">
        <v>1468</v>
      </c>
      <c r="E425" s="56"/>
      <c r="F425" s="56" t="s">
        <v>364</v>
      </c>
      <c r="G425" s="56"/>
      <c r="H425" s="56" t="b">
        <f>AND('[1]Sect 2 - Published TSMs'!DP_TSML088&gt;=0,'[1]Sect 2 - Published TSMs'!DP_TSML088&lt;=100)</f>
        <v>1</v>
      </c>
      <c r="J425" s="59"/>
    </row>
    <row r="426" spans="2:10" ht="29" x14ac:dyDescent="0.35">
      <c r="B426" s="56" t="s">
        <v>1469</v>
      </c>
      <c r="C426" s="56" t="s">
        <v>1470</v>
      </c>
      <c r="D426" s="56" t="s">
        <v>1471</v>
      </c>
      <c r="E426" s="56"/>
      <c r="F426" s="56" t="s">
        <v>364</v>
      </c>
      <c r="G426" s="56"/>
      <c r="H426" s="56" t="b">
        <f>AND('[1]Sect 2 - Published TSMs'!DP_TSML089&gt;=0,'[1]Sect 2 - Published TSMs'!DP_TSML089&lt;=100)</f>
        <v>1</v>
      </c>
      <c r="J426" s="59"/>
    </row>
    <row r="427" spans="2:10" ht="29" x14ac:dyDescent="0.35">
      <c r="B427" s="56" t="s">
        <v>1472</v>
      </c>
      <c r="C427" s="56" t="s">
        <v>1473</v>
      </c>
      <c r="D427" s="56" t="s">
        <v>1474</v>
      </c>
      <c r="E427" s="56"/>
      <c r="F427" s="56" t="s">
        <v>364</v>
      </c>
      <c r="G427" s="56"/>
      <c r="H427" s="56" t="b">
        <f>AND('[1]Sect 2 - Published TSMs'!DP_TSML090&gt;=0,'[1]Sect 2 - Published TSMs'!DP_TSML090&lt;=100)</f>
        <v>1</v>
      </c>
      <c r="J427" s="59"/>
    </row>
    <row r="428" spans="2:10" ht="29" x14ac:dyDescent="0.35">
      <c r="B428" s="56" t="s">
        <v>1475</v>
      </c>
      <c r="C428" s="56" t="s">
        <v>1476</v>
      </c>
      <c r="D428" s="56" t="s">
        <v>1477</v>
      </c>
      <c r="E428" s="56"/>
      <c r="F428" s="56" t="s">
        <v>364</v>
      </c>
      <c r="G428" s="56"/>
      <c r="H428" s="56" t="b">
        <f>AND('[1]Sect 2 - Published TSMs'!DP_TSML091&gt;=0,'[1]Sect 2 - Published TSMs'!DP_TSML091&lt;=100)</f>
        <v>1</v>
      </c>
      <c r="J428" s="59"/>
    </row>
    <row r="429" spans="2:10" ht="43.5" x14ac:dyDescent="0.35">
      <c r="B429" s="56" t="s">
        <v>1478</v>
      </c>
      <c r="C429" s="56" t="s">
        <v>1479</v>
      </c>
      <c r="D429" s="56" t="s">
        <v>1480</v>
      </c>
      <c r="E429" s="56"/>
      <c r="F429" s="56" t="s">
        <v>364</v>
      </c>
      <c r="G429" s="56"/>
      <c r="H429" s="56" t="b">
        <f>'[1]Sect 2 - Published TSMs'!DP_TSML093&lt;='[1]Sect 2 - Published TSMs'!DP_TSML092</f>
        <v>1</v>
      </c>
      <c r="J429" s="60"/>
    </row>
    <row r="430" spans="2:10" ht="29" x14ac:dyDescent="0.35">
      <c r="B430" s="56" t="s">
        <v>1481</v>
      </c>
      <c r="C430" s="56" t="s">
        <v>1482</v>
      </c>
      <c r="D430" s="56" t="s">
        <v>1483</v>
      </c>
      <c r="E430" s="56"/>
      <c r="F430" s="56" t="s">
        <v>364</v>
      </c>
      <c r="G430" s="56"/>
      <c r="H430" s="56" t="b">
        <f>AND('[1]Sect 2 - Published TSMs'!DP_TSML094&gt;=0,'[1]Sect 2 - Published TSMs'!DP_TSML094&lt;=100)</f>
        <v>1</v>
      </c>
      <c r="J430" s="59"/>
    </row>
    <row r="431" spans="2:10" ht="29" x14ac:dyDescent="0.35">
      <c r="B431" s="56" t="s">
        <v>1484</v>
      </c>
      <c r="C431" s="56" t="s">
        <v>1485</v>
      </c>
      <c r="D431" s="56" t="s">
        <v>1486</v>
      </c>
      <c r="E431" s="56"/>
      <c r="F431" s="56" t="s">
        <v>364</v>
      </c>
      <c r="G431" s="56"/>
      <c r="H431" s="56" t="b">
        <f>AND('[1]Sect 2 - Published TSMs'!DP_TSML095&gt;=0,'[1]Sect 2 - Published TSMs'!DP_TSML095&lt;=100)</f>
        <v>1</v>
      </c>
      <c r="J431" s="59"/>
    </row>
    <row r="432" spans="2:10" ht="29" x14ac:dyDescent="0.35">
      <c r="B432" s="56" t="s">
        <v>1487</v>
      </c>
      <c r="C432" s="56" t="s">
        <v>1488</v>
      </c>
      <c r="D432" s="56" t="s">
        <v>1489</v>
      </c>
      <c r="E432" s="56"/>
      <c r="F432" s="56" t="s">
        <v>364</v>
      </c>
      <c r="G432" s="56"/>
      <c r="H432" s="56" t="b">
        <f>AND('[1]Sect 2 - Published TSMs'!DP_TSML096&gt;=0,'[1]Sect 2 - Published TSMs'!DP_TSML096&lt;=100)</f>
        <v>1</v>
      </c>
      <c r="J432" s="59"/>
    </row>
    <row r="433" spans="2:10" ht="29" x14ac:dyDescent="0.35">
      <c r="B433" s="56" t="s">
        <v>1490</v>
      </c>
      <c r="C433" s="56" t="s">
        <v>1491</v>
      </c>
      <c r="D433" s="56" t="s">
        <v>1492</v>
      </c>
      <c r="E433" s="56"/>
      <c r="F433" s="56" t="s">
        <v>364</v>
      </c>
      <c r="G433" s="56"/>
      <c r="H433" s="56" t="b">
        <f>AND('[1]Sect 2 - Published TSMs'!DP_TSML103&gt;=0,'[1]Sect 2 - Published TSMs'!DP_TSML103&lt;=100)</f>
        <v>1</v>
      </c>
      <c r="J433" s="59"/>
    </row>
    <row r="434" spans="2:10" ht="29" x14ac:dyDescent="0.35">
      <c r="B434" s="56" t="s">
        <v>1493</v>
      </c>
      <c r="C434" s="56" t="s">
        <v>1494</v>
      </c>
      <c r="D434" s="56" t="s">
        <v>1495</v>
      </c>
      <c r="E434" s="56"/>
      <c r="F434" s="56" t="s">
        <v>364</v>
      </c>
      <c r="G434" s="56"/>
      <c r="H434" s="56" t="b">
        <f>AND('[1]Sect 2 - Published TSMs'!DP_TSML104&gt;=0,'[1]Sect 2 - Published TSMs'!DP_TSML104&lt;=100)</f>
        <v>1</v>
      </c>
      <c r="J434" s="59"/>
    </row>
    <row r="435" spans="2:10" ht="29" x14ac:dyDescent="0.35">
      <c r="B435" s="56" t="s">
        <v>1496</v>
      </c>
      <c r="C435" s="56" t="s">
        <v>1497</v>
      </c>
      <c r="D435" s="56" t="s">
        <v>1498</v>
      </c>
      <c r="E435" s="56"/>
      <c r="F435" s="56" t="s">
        <v>364</v>
      </c>
      <c r="G435" s="56"/>
      <c r="H435" s="56" t="b">
        <f>AND('[1]Sect 2 - Published TSMs'!DP_TSML105&gt;=0,'[1]Sect 2 - Published TSMs'!DP_TSML105&lt;=100)</f>
        <v>1</v>
      </c>
      <c r="J435" s="59"/>
    </row>
    <row r="436" spans="2:10" ht="29" x14ac:dyDescent="0.35">
      <c r="B436" s="56" t="s">
        <v>1499</v>
      </c>
      <c r="C436" s="56" t="s">
        <v>1500</v>
      </c>
      <c r="D436" s="56" t="s">
        <v>1501</v>
      </c>
      <c r="E436" s="56"/>
      <c r="F436" s="56" t="s">
        <v>364</v>
      </c>
      <c r="G436" s="56"/>
      <c r="H436" s="56" t="b">
        <f>AND('[1]Sect 2 - Published TSMs'!DP_TSML106&gt;=0,'[1]Sect 2 - Published TSMs'!DP_TSML106&lt;=100)</f>
        <v>1</v>
      </c>
      <c r="J436" s="59"/>
    </row>
    <row r="437" spans="2:10" ht="29" x14ac:dyDescent="0.35">
      <c r="B437" s="56" t="s">
        <v>1502</v>
      </c>
      <c r="C437" s="56" t="s">
        <v>1503</v>
      </c>
      <c r="D437" s="56" t="s">
        <v>1504</v>
      </c>
      <c r="E437" s="56"/>
      <c r="F437" s="56" t="s">
        <v>364</v>
      </c>
      <c r="G437" s="56"/>
      <c r="H437" s="56" t="b">
        <f>AND('[1]Sect 2 - Published TSMs'!DP_TSML107&gt;=0,'[1]Sect 2 - Published TSMs'!DP_TSML107&lt;=100)</f>
        <v>1</v>
      </c>
      <c r="J437" s="59"/>
    </row>
    <row r="438" spans="2:10" ht="29" x14ac:dyDescent="0.35">
      <c r="B438" s="56" t="s">
        <v>1505</v>
      </c>
      <c r="C438" s="56" t="s">
        <v>1506</v>
      </c>
      <c r="D438" s="56" t="s">
        <v>1507</v>
      </c>
      <c r="E438" s="56"/>
      <c r="F438" s="56" t="s">
        <v>364</v>
      </c>
      <c r="G438" s="56"/>
      <c r="H438" s="56" t="b">
        <f>AND('[1]Sect 2 - Published TSMs'!DP_TSML108&gt;=0,'[1]Sect 2 - Published TSMs'!DP_TSML108&lt;=100)</f>
        <v>1</v>
      </c>
      <c r="J438" s="59"/>
    </row>
    <row r="439" spans="2:10" ht="43.5" x14ac:dyDescent="0.35">
      <c r="B439" s="56" t="s">
        <v>1508</v>
      </c>
      <c r="C439" s="56" t="s">
        <v>1509</v>
      </c>
      <c r="D439" s="56" t="s">
        <v>1510</v>
      </c>
      <c r="E439" s="56"/>
      <c r="F439" s="56" t="s">
        <v>364</v>
      </c>
      <c r="G439" s="56"/>
      <c r="H439" s="56" t="b">
        <f>AND('[1]Sect 2 - Published TSMs'!DP_TSML109&gt;=0,'[1]Sect 2 - Published TSMs'!DP_TSML109&lt;=100)</f>
        <v>1</v>
      </c>
      <c r="J439" s="59"/>
    </row>
    <row r="440" spans="2:10" ht="43.5" x14ac:dyDescent="0.35">
      <c r="B440" s="56" t="s">
        <v>1511</v>
      </c>
      <c r="C440" s="56" t="s">
        <v>1512</v>
      </c>
      <c r="D440" s="56" t="s">
        <v>1513</v>
      </c>
      <c r="E440" s="56"/>
      <c r="F440" s="56" t="s">
        <v>364</v>
      </c>
      <c r="G440" s="56"/>
      <c r="H440" s="56" t="b">
        <f>AND('[1]Sect 2 - Published TSMs'!DP_TSML110&gt;=0,'[1]Sect 2 - Published TSMs'!DP_TSML110&lt;=100)</f>
        <v>1</v>
      </c>
      <c r="J440" s="59"/>
    </row>
    <row r="441" spans="2:10" ht="43.5" x14ac:dyDescent="0.35">
      <c r="B441" s="56" t="s">
        <v>1514</v>
      </c>
      <c r="C441" s="56" t="s">
        <v>1515</v>
      </c>
      <c r="D441" s="56" t="s">
        <v>1516</v>
      </c>
      <c r="E441" s="56"/>
      <c r="F441" s="56" t="s">
        <v>364</v>
      </c>
      <c r="G441" s="56"/>
      <c r="H441" s="56" t="b">
        <f>AND('[1]Sect 2 - Published TSMs'!DP_TSML111&gt;=0,'[1]Sect 2 - Published TSMs'!DP_TSML111&lt;=100)</f>
        <v>1</v>
      </c>
      <c r="J441" s="59"/>
    </row>
    <row r="442" spans="2:10" ht="43.5" x14ac:dyDescent="0.35">
      <c r="B442" s="56" t="s">
        <v>1517</v>
      </c>
      <c r="C442" s="56" t="s">
        <v>1518</v>
      </c>
      <c r="D442" s="56" t="s">
        <v>1519</v>
      </c>
      <c r="E442" s="56"/>
      <c r="F442" s="56" t="s">
        <v>364</v>
      </c>
      <c r="G442" s="56"/>
      <c r="H442" s="56" t="b">
        <f>AND('[1]Sect 2 - Published TSMs'!DP_TSML112&gt;=0,'[1]Sect 2 - Published TSMs'!DP_TSML112&lt;=100)</f>
        <v>1</v>
      </c>
      <c r="J442" s="59"/>
    </row>
    <row r="443" spans="2:10" ht="43.5" x14ac:dyDescent="0.35">
      <c r="B443" s="56" t="s">
        <v>1520</v>
      </c>
      <c r="C443" s="56" t="s">
        <v>1521</v>
      </c>
      <c r="D443" s="56" t="s">
        <v>1522</v>
      </c>
      <c r="E443" s="56"/>
      <c r="F443" s="56" t="s">
        <v>364</v>
      </c>
      <c r="G443" s="56"/>
      <c r="H443" s="56" t="b">
        <f>AND('[1]Sect 2 - Published TSMs'!DP_TSML113&gt;=0,'[1]Sect 2 - Published TSMs'!DP_TSML113&lt;=100)</f>
        <v>1</v>
      </c>
      <c r="J443" s="59"/>
    </row>
    <row r="444" spans="2:10" ht="43.5" x14ac:dyDescent="0.35">
      <c r="B444" s="56" t="s">
        <v>1523</v>
      </c>
      <c r="C444" s="56" t="s">
        <v>1524</v>
      </c>
      <c r="D444" s="56" t="s">
        <v>1525</v>
      </c>
      <c r="E444" s="56"/>
      <c r="F444" s="56" t="s">
        <v>364</v>
      </c>
      <c r="G444" s="56"/>
      <c r="H444" s="56" t="b">
        <f>AND('[1]Sect 2 - Published TSMs'!DP_TSML114&gt;=0,'[1]Sect 2 - Published TSMs'!DP_TSML114&lt;=100)</f>
        <v>1</v>
      </c>
      <c r="J444" s="59"/>
    </row>
    <row r="445" spans="2:10" ht="43.5" x14ac:dyDescent="0.35">
      <c r="B445" s="56" t="s">
        <v>1526</v>
      </c>
      <c r="C445" s="56" t="s">
        <v>1527</v>
      </c>
      <c r="D445" s="56" t="s">
        <v>1528</v>
      </c>
      <c r="E445" s="56"/>
      <c r="F445" s="56" t="s">
        <v>364</v>
      </c>
      <c r="G445" s="56"/>
      <c r="H445" s="56" t="b">
        <f>AND('[1]Sect 2 - Published TSMs'!DP_TSML115&gt;=0,'[1]Sect 2 - Published TSMs'!DP_TSML115&lt;=100)</f>
        <v>1</v>
      </c>
      <c r="J445" s="59"/>
    </row>
    <row r="446" spans="2:10" ht="43.5" x14ac:dyDescent="0.35">
      <c r="B446" s="56" t="s">
        <v>1529</v>
      </c>
      <c r="C446" s="56" t="s">
        <v>1530</v>
      </c>
      <c r="D446" s="56" t="s">
        <v>1531</v>
      </c>
      <c r="E446" s="56"/>
      <c r="F446" s="56" t="s">
        <v>364</v>
      </c>
      <c r="G446" s="56"/>
      <c r="H446" s="56" t="b">
        <f>AND('[1]Sect 2 - Published TSMs'!DP_TSML116&gt;=0,'[1]Sect 2 - Published TSMs'!DP_TSML116&lt;=100)</f>
        <v>1</v>
      </c>
      <c r="J446" s="59"/>
    </row>
    <row r="447" spans="2:10" ht="43.5" x14ac:dyDescent="0.35">
      <c r="B447" s="56" t="s">
        <v>1532</v>
      </c>
      <c r="C447" s="56" t="s">
        <v>1533</v>
      </c>
      <c r="D447" s="56" t="s">
        <v>1534</v>
      </c>
      <c r="E447" s="56"/>
      <c r="F447" s="56" t="s">
        <v>364</v>
      </c>
      <c r="G447" s="56"/>
      <c r="H447" s="56" t="b">
        <f>AND('[1]Sect 2 - Published TSMs'!DP_TSML117&gt;=0,'[1]Sect 2 - Published TSMs'!DP_TSML117&lt;=100)</f>
        <v>1</v>
      </c>
      <c r="J447" s="59"/>
    </row>
    <row r="448" spans="2:10" ht="43.5" x14ac:dyDescent="0.35">
      <c r="B448" s="56" t="s">
        <v>1535</v>
      </c>
      <c r="C448" s="56" t="s">
        <v>1536</v>
      </c>
      <c r="D448" s="56" t="s">
        <v>1537</v>
      </c>
      <c r="E448" s="56"/>
      <c r="F448" s="56" t="s">
        <v>364</v>
      </c>
      <c r="G448" s="56"/>
      <c r="H448" s="56" t="b">
        <f>AND('[1]Sect 2 - Published TSMs'!DP_TSML118&gt;=0,'[1]Sect 2 - Published TSMs'!DP_TSML118&lt;=100)</f>
        <v>1</v>
      </c>
      <c r="J448" s="59"/>
    </row>
    <row r="449" spans="2:10" ht="43.5" x14ac:dyDescent="0.35">
      <c r="B449" s="56" t="s">
        <v>1538</v>
      </c>
      <c r="C449" s="56" t="s">
        <v>1539</v>
      </c>
      <c r="D449" s="56" t="s">
        <v>1540</v>
      </c>
      <c r="E449" s="56"/>
      <c r="F449" s="56" t="s">
        <v>364</v>
      </c>
      <c r="G449" s="56"/>
      <c r="H449" s="56" t="b">
        <f>AND('[1]Sect 2 - Published TSMs'!DP_TSML119&gt;=0,'[1]Sect 2 - Published TSMs'!DP_TSML119&lt;=100)</f>
        <v>1</v>
      </c>
      <c r="J449" s="59"/>
    </row>
    <row r="450" spans="2:10" ht="43.5" x14ac:dyDescent="0.35">
      <c r="B450" s="56" t="s">
        <v>1541</v>
      </c>
      <c r="C450" s="56" t="s">
        <v>1542</v>
      </c>
      <c r="D450" s="56" t="s">
        <v>1543</v>
      </c>
      <c r="E450" s="56"/>
      <c r="F450" s="56" t="s">
        <v>364</v>
      </c>
      <c r="G450" s="56"/>
      <c r="H450" s="56" t="b">
        <f>AND('[1]Sect 2 - Published TSMs'!DP_TSML120&gt;=0,'[1]Sect 2 - Published TSMs'!DP_TSML120&lt;=100)</f>
        <v>1</v>
      </c>
      <c r="J450" s="59"/>
    </row>
    <row r="451" spans="2:10" ht="43.5" x14ac:dyDescent="0.35">
      <c r="B451" s="56" t="s">
        <v>1544</v>
      </c>
      <c r="C451" s="56" t="s">
        <v>1545</v>
      </c>
      <c r="D451" s="56" t="s">
        <v>1546</v>
      </c>
      <c r="E451" s="56"/>
      <c r="F451" s="56" t="s">
        <v>364</v>
      </c>
      <c r="G451" s="56"/>
      <c r="H451" s="56" t="b">
        <f>AND('[1]Sect 2 - Published TSMs'!DP_TSML121&gt;=0,'[1]Sect 2 - Published TSMs'!DP_TSML121&lt;=100)</f>
        <v>1</v>
      </c>
      <c r="J451" s="59"/>
    </row>
    <row r="452" spans="2:10" ht="43.5" x14ac:dyDescent="0.35">
      <c r="B452" s="56" t="s">
        <v>1547</v>
      </c>
      <c r="C452" s="56" t="s">
        <v>1548</v>
      </c>
      <c r="D452" s="56" t="s">
        <v>1549</v>
      </c>
      <c r="E452" s="56"/>
      <c r="F452" s="56" t="s">
        <v>364</v>
      </c>
      <c r="G452" s="56"/>
      <c r="H452" s="56" t="b">
        <f>AND('[1]Sect 2 - Published TSMs'!DP_TSML122&gt;=0,'[1]Sect 2 - Published TSMs'!DP_TSML122&lt;=100)</f>
        <v>1</v>
      </c>
      <c r="J452" s="59"/>
    </row>
    <row r="453" spans="2:10" ht="43.5" x14ac:dyDescent="0.35">
      <c r="B453" s="56" t="s">
        <v>1550</v>
      </c>
      <c r="C453" s="56" t="s">
        <v>1551</v>
      </c>
      <c r="D453" s="56" t="s">
        <v>1552</v>
      </c>
      <c r="E453" s="56"/>
      <c r="F453" s="56" t="s">
        <v>364</v>
      </c>
      <c r="G453" s="56"/>
      <c r="H453" s="56" t="b">
        <f>AND('[1]Sect 2 - Published TSMs'!DP_TSML123&gt;=0,'[1]Sect 2 - Published TSMs'!DP_TSML123&lt;=100)</f>
        <v>1</v>
      </c>
      <c r="J453" s="59"/>
    </row>
    <row r="454" spans="2:10" ht="43.5" x14ac:dyDescent="0.35">
      <c r="B454" s="56" t="s">
        <v>1553</v>
      </c>
      <c r="C454" s="56" t="s">
        <v>1554</v>
      </c>
      <c r="D454" s="56" t="s">
        <v>1555</v>
      </c>
      <c r="E454" s="56"/>
      <c r="F454" s="56" t="s">
        <v>364</v>
      </c>
      <c r="G454" s="56"/>
      <c r="H454" s="56" t="b">
        <f>AND('[1]Sect 2 - Published TSMs'!DP_TSML124&gt;=0,'[1]Sect 2 - Published TSMs'!DP_TSML124&lt;=100)</f>
        <v>1</v>
      </c>
      <c r="J454" s="59"/>
    </row>
    <row r="455" spans="2:10" ht="43.5" x14ac:dyDescent="0.35">
      <c r="B455" s="56" t="s">
        <v>1556</v>
      </c>
      <c r="C455" s="56" t="s">
        <v>1557</v>
      </c>
      <c r="D455" s="56" t="s">
        <v>1558</v>
      </c>
      <c r="E455" s="56"/>
      <c r="F455" s="56" t="s">
        <v>364</v>
      </c>
      <c r="G455" s="56"/>
      <c r="H455" s="56" t="b">
        <f>AND('[1]Sect 2 - Published TSMs'!DP_TSML125&gt;=0,'[1]Sect 2 - Published TSMs'!DP_TSML125&lt;=100)</f>
        <v>1</v>
      </c>
      <c r="J455" s="59"/>
    </row>
    <row r="456" spans="2:10" ht="43.5" x14ac:dyDescent="0.35">
      <c r="B456" s="56" t="s">
        <v>1559</v>
      </c>
      <c r="C456" s="56" t="s">
        <v>1560</v>
      </c>
      <c r="D456" s="56" t="s">
        <v>1561</v>
      </c>
      <c r="E456" s="56"/>
      <c r="F456" s="56" t="s">
        <v>364</v>
      </c>
      <c r="G456" s="56"/>
      <c r="H456" s="56" t="b">
        <f>AND('[1]Sect 2 - Published TSMs'!DP_TSML126&gt;=0,'[1]Sect 2 - Published TSMs'!DP_TSML126&lt;=100)</f>
        <v>1</v>
      </c>
      <c r="J456" s="59"/>
    </row>
    <row r="457" spans="2:10" ht="43.5" x14ac:dyDescent="0.35">
      <c r="B457" s="56" t="s">
        <v>1562</v>
      </c>
      <c r="C457" s="56" t="s">
        <v>1563</v>
      </c>
      <c r="D457" s="56" t="s">
        <v>1564</v>
      </c>
      <c r="E457" s="56"/>
      <c r="F457" s="56" t="s">
        <v>364</v>
      </c>
      <c r="G457" s="56"/>
      <c r="H457" s="56" t="b">
        <f>AND('[1]Sect 2 - Published TSMs'!DP_TSML127&gt;=0,'[1]Sect 2 - Published TSMs'!DP_TSML127&lt;=100)</f>
        <v>1</v>
      </c>
      <c r="J457" s="59"/>
    </row>
    <row r="458" spans="2:10" ht="43.5" x14ac:dyDescent="0.35">
      <c r="B458" s="56" t="s">
        <v>1565</v>
      </c>
      <c r="C458" s="56" t="s">
        <v>1566</v>
      </c>
      <c r="D458" s="56" t="s">
        <v>1567</v>
      </c>
      <c r="E458" s="56"/>
      <c r="F458" s="56" t="s">
        <v>364</v>
      </c>
      <c r="G458" s="56"/>
      <c r="H458" s="56" t="b">
        <f>AND('[1]Sect 2 - Published TSMs'!DP_TSML128&gt;=0,'[1]Sect 2 - Published TSMs'!DP_TSML128&lt;=100)</f>
        <v>1</v>
      </c>
      <c r="J458" s="59"/>
    </row>
    <row r="459" spans="2:10" ht="43.5" x14ac:dyDescent="0.35">
      <c r="B459" s="56" t="s">
        <v>1568</v>
      </c>
      <c r="C459" s="56" t="s">
        <v>1569</v>
      </c>
      <c r="D459" s="56" t="s">
        <v>1570</v>
      </c>
      <c r="E459" s="56"/>
      <c r="F459" s="56" t="s">
        <v>364</v>
      </c>
      <c r="G459" s="56"/>
      <c r="H459" s="56" t="b">
        <f>AND('[1]Sect 2 - Published TSMs'!DP_TSML129&gt;=0,'[1]Sect 2 - Published TSMs'!DP_TSML129&lt;=100)</f>
        <v>1</v>
      </c>
      <c r="J459" s="59"/>
    </row>
    <row r="460" spans="2:10" ht="43.5" x14ac:dyDescent="0.35">
      <c r="B460" s="56" t="s">
        <v>1571</v>
      </c>
      <c r="C460" s="56" t="s">
        <v>1572</v>
      </c>
      <c r="D460" s="56" t="s">
        <v>1573</v>
      </c>
      <c r="E460" s="56"/>
      <c r="F460" s="56" t="s">
        <v>364</v>
      </c>
      <c r="G460" s="56"/>
      <c r="H460" s="56" t="b">
        <f>AND('[1]Sect 2 - Published TSMs'!DP_TSML130&gt;=0,'[1]Sect 2 - Published TSMs'!DP_TSML130&lt;=100)</f>
        <v>1</v>
      </c>
      <c r="J460" s="59"/>
    </row>
    <row r="461" spans="2:10" ht="43.5" x14ac:dyDescent="0.35">
      <c r="B461" s="56" t="s">
        <v>1574</v>
      </c>
      <c r="C461" s="56" t="s">
        <v>1575</v>
      </c>
      <c r="D461" s="56" t="s">
        <v>1576</v>
      </c>
      <c r="E461" s="56"/>
      <c r="F461" s="56" t="s">
        <v>364</v>
      </c>
      <c r="G461" s="56"/>
      <c r="H461" s="56" t="b">
        <f>AND('[1]Sect 2 - Published TSMs'!DP_TSML131&gt;=0,'[1]Sect 2 - Published TSMs'!DP_TSML131&lt;=100)</f>
        <v>1</v>
      </c>
      <c r="J461" s="59"/>
    </row>
    <row r="462" spans="2:10" ht="43.5" x14ac:dyDescent="0.35">
      <c r="B462" s="56" t="s">
        <v>1577</v>
      </c>
      <c r="C462" s="56" t="s">
        <v>1578</v>
      </c>
      <c r="D462" s="56" t="s">
        <v>1579</v>
      </c>
      <c r="E462" s="56"/>
      <c r="F462" s="56" t="s">
        <v>364</v>
      </c>
      <c r="G462" s="56"/>
      <c r="H462" s="56" t="b">
        <f>AND('[1]Sect 2 - Published TSMs'!DP_TSML132&gt;=0,'[1]Sect 2 - Published TSMs'!DP_TSML132&lt;=100)</f>
        <v>1</v>
      </c>
      <c r="J462" s="59"/>
    </row>
    <row r="463" spans="2:10" ht="43.5" x14ac:dyDescent="0.35">
      <c r="B463" s="56" t="s">
        <v>1580</v>
      </c>
      <c r="C463" s="56" t="s">
        <v>1581</v>
      </c>
      <c r="D463" s="56" t="s">
        <v>1582</v>
      </c>
      <c r="E463" s="56"/>
      <c r="F463" s="56" t="s">
        <v>364</v>
      </c>
      <c r="G463" s="56"/>
      <c r="H463" s="56" t="b">
        <f>AND('[1]Sect 2 - Published TSMs'!DP_TSML133&gt;=0,'[1]Sect 2 - Published TSMs'!DP_TSML133&lt;=100)</f>
        <v>1</v>
      </c>
      <c r="J463" s="59"/>
    </row>
    <row r="464" spans="2:10" ht="43.5" x14ac:dyDescent="0.35">
      <c r="B464" s="56" t="s">
        <v>1583</v>
      </c>
      <c r="C464" s="56" t="s">
        <v>1584</v>
      </c>
      <c r="D464" s="56" t="s">
        <v>1585</v>
      </c>
      <c r="E464" s="56"/>
      <c r="F464" s="56" t="s">
        <v>364</v>
      </c>
      <c r="G464" s="56"/>
      <c r="H464" s="56" t="b">
        <f>AND('[1]Sect 2 - Published TSMs'!DP_TSML134&gt;=0,'[1]Sect 2 - Published TSMs'!DP_TSML134&lt;=100)</f>
        <v>1</v>
      </c>
      <c r="J464" s="59"/>
    </row>
    <row r="465" spans="2:10" ht="43.5" x14ac:dyDescent="0.35">
      <c r="B465" s="56" t="s">
        <v>1586</v>
      </c>
      <c r="C465" s="56" t="s">
        <v>1587</v>
      </c>
      <c r="D465" s="56" t="s">
        <v>1588</v>
      </c>
      <c r="E465" s="56"/>
      <c r="F465" s="56" t="s">
        <v>364</v>
      </c>
      <c r="G465" s="56"/>
      <c r="H465" s="56" t="b">
        <f>AND('[1]Sect 2 - Published TSMs'!DP_TSML135&gt;=0,'[1]Sect 2 - Published TSMs'!DP_TSML135&lt;=100)</f>
        <v>1</v>
      </c>
      <c r="J465" s="59"/>
    </row>
    <row r="466" spans="2:10" ht="43.5" x14ac:dyDescent="0.35">
      <c r="B466" s="56" t="s">
        <v>1589</v>
      </c>
      <c r="C466" s="56" t="s">
        <v>1590</v>
      </c>
      <c r="D466" s="56" t="s">
        <v>1591</v>
      </c>
      <c r="E466" s="56"/>
      <c r="F466" s="56" t="s">
        <v>364</v>
      </c>
      <c r="G466" s="56"/>
      <c r="H466" s="56" t="b">
        <f>AND('[1]Sect 2 - Published TSMs'!DP_TSML136&gt;=0,'[1]Sect 2 - Published TSMs'!DP_TSML136&lt;=100)</f>
        <v>1</v>
      </c>
      <c r="J466" s="59"/>
    </row>
    <row r="467" spans="2:10" ht="43.5" x14ac:dyDescent="0.35">
      <c r="B467" s="56" t="s">
        <v>1592</v>
      </c>
      <c r="C467" s="56" t="s">
        <v>1593</v>
      </c>
      <c r="D467" s="56" t="s">
        <v>1594</v>
      </c>
      <c r="E467" s="56"/>
      <c r="F467" s="56" t="s">
        <v>364</v>
      </c>
      <c r="G467" s="56"/>
      <c r="H467" s="56" t="b">
        <f>AND('[1]Sect 2 - Published TSMs'!DP_TSML137&gt;=0,'[1]Sect 2 - Published TSMs'!DP_TSML137&lt;=100)</f>
        <v>1</v>
      </c>
      <c r="J467" s="59"/>
    </row>
    <row r="468" spans="2:10" ht="43.5" x14ac:dyDescent="0.35">
      <c r="B468" s="56" t="s">
        <v>1595</v>
      </c>
      <c r="C468" s="56" t="s">
        <v>1596</v>
      </c>
      <c r="D468" s="56" t="s">
        <v>1597</v>
      </c>
      <c r="E468" s="56"/>
      <c r="F468" s="56" t="s">
        <v>364</v>
      </c>
      <c r="G468" s="56"/>
      <c r="H468" s="56" t="b">
        <f>AND('[1]Sect 2 - Published TSMs'!DP_TSML138&gt;=0,'[1]Sect 2 - Published TSMs'!DP_TSML138&lt;=100)</f>
        <v>1</v>
      </c>
      <c r="J468" s="59"/>
    </row>
    <row r="469" spans="2:10" ht="43.5" x14ac:dyDescent="0.35">
      <c r="B469" s="56" t="s">
        <v>1598</v>
      </c>
      <c r="C469" s="56" t="s">
        <v>1599</v>
      </c>
      <c r="D469" s="56" t="s">
        <v>1600</v>
      </c>
      <c r="E469" s="56"/>
      <c r="F469" s="56" t="s">
        <v>364</v>
      </c>
      <c r="G469" s="56"/>
      <c r="H469" s="56" t="b">
        <f>AND('[1]Sect 2 - Published TSMs'!DP_TSML139&gt;=0,'[1]Sect 2 - Published TSMs'!DP_TSML139&lt;=100)</f>
        <v>1</v>
      </c>
      <c r="J469" s="59"/>
    </row>
    <row r="470" spans="2:10" ht="43.5" x14ac:dyDescent="0.35">
      <c r="B470" s="56" t="s">
        <v>1601</v>
      </c>
      <c r="C470" s="56" t="s">
        <v>1602</v>
      </c>
      <c r="D470" s="56" t="s">
        <v>1603</v>
      </c>
      <c r="E470" s="56"/>
      <c r="F470" s="56" t="s">
        <v>364</v>
      </c>
      <c r="G470" s="56"/>
      <c r="H470" s="56" t="b">
        <f>AND('[1]Sect 2 - Published TSMs'!DP_TSML140&gt;=0,'[1]Sect 2 - Published TSMs'!DP_TSML140&lt;=100)</f>
        <v>1</v>
      </c>
      <c r="J470" s="59"/>
    </row>
    <row r="471" spans="2:10" ht="43.5" x14ac:dyDescent="0.35">
      <c r="B471" s="56" t="s">
        <v>1604</v>
      </c>
      <c r="C471" s="56" t="s">
        <v>1605</v>
      </c>
      <c r="D471" s="56" t="s">
        <v>1606</v>
      </c>
      <c r="E471" s="56"/>
      <c r="F471" s="56" t="s">
        <v>364</v>
      </c>
      <c r="G471" s="56"/>
      <c r="H471" s="56" t="b">
        <f>AND('[1]Sect 2 - Published TSMs'!DP_TSML141&gt;=0,'[1]Sect 2 - Published TSMs'!DP_TSML141&lt;=100)</f>
        <v>1</v>
      </c>
      <c r="J471" s="59"/>
    </row>
    <row r="472" spans="2:10" ht="43.5" x14ac:dyDescent="0.35">
      <c r="B472" s="56" t="s">
        <v>1607</v>
      </c>
      <c r="C472" s="56" t="s">
        <v>1608</v>
      </c>
      <c r="D472" s="56" t="s">
        <v>1609</v>
      </c>
      <c r="E472" s="56"/>
      <c r="F472" s="56" t="s">
        <v>364</v>
      </c>
      <c r="G472" s="56"/>
      <c r="H472" s="56" t="b">
        <f>'[1]Sect 3 - TSMs reported by all'!DP_TSML161&lt;='[1]Sect 3 - TSMs reported by all'!DP_TSML158</f>
        <v>1</v>
      </c>
    </row>
    <row r="473" spans="2:10" ht="43.5" x14ac:dyDescent="0.35">
      <c r="B473" s="56" t="s">
        <v>1610</v>
      </c>
      <c r="C473" s="56" t="s">
        <v>1611</v>
      </c>
      <c r="D473" s="56" t="s">
        <v>1612</v>
      </c>
      <c r="E473" s="56"/>
      <c r="F473" s="56" t="s">
        <v>364</v>
      </c>
      <c r="G473" s="56"/>
      <c r="H473" s="56" t="b">
        <f>'[1]Sect 3 - TSMs reported by all'!DP_TSML162&lt;='[1]Sect 3 - TSMs reported by all'!DP_TSML159</f>
        <v>1</v>
      </c>
    </row>
    <row r="474" spans="2:10" ht="58" x14ac:dyDescent="0.35">
      <c r="B474" s="56" t="s">
        <v>1613</v>
      </c>
      <c r="C474" s="56" t="s">
        <v>1614</v>
      </c>
      <c r="D474" s="56" t="s">
        <v>1615</v>
      </c>
      <c r="E474" s="56"/>
      <c r="F474" s="56" t="s">
        <v>364</v>
      </c>
      <c r="G474" s="56"/>
      <c r="H474" s="56" t="b">
        <f>OR(AND('[1]Sect 3 - TSMs reported by all'!DP_TSML504="Yes",ISBLANK('[1]Sect 3 - TSMs reported by all'!DP_TSML505)=TRUE),AND('[1]Sect 3 - TSMs reported by all'!DP_TSML504="No",ISBLANK('[1]Sect 3 - TSMs reported by all'!DP_TSML505)=FALSE))</f>
        <v>1</v>
      </c>
    </row>
    <row r="475" spans="2:10" ht="43.5" x14ac:dyDescent="0.35">
      <c r="B475" s="56" t="s">
        <v>1616</v>
      </c>
      <c r="C475" s="56" t="s">
        <v>1617</v>
      </c>
      <c r="D475" s="56" t="s">
        <v>1618</v>
      </c>
      <c r="E475" s="56"/>
      <c r="F475" s="56" t="s">
        <v>364</v>
      </c>
      <c r="G475" s="56"/>
      <c r="H475" s="56" t="b">
        <f>OR(AND('[1]Sect 2 - Published TSMs'!DP_TSML492="Yes",ISBLANK('[1]Sect 2 - Published TSMs'!DP_TSML493)=FALSE),AND('[1]Sect 2 - Published TSMs'!DP_TSML492="No",ISBLANK('[1]Sect 2 - Published TSMs'!DP_TSML493)=TRUE))</f>
        <v>1</v>
      </c>
    </row>
    <row r="476" spans="2:10" ht="43.5" x14ac:dyDescent="0.35">
      <c r="B476" s="56" t="s">
        <v>1619</v>
      </c>
      <c r="C476" s="56" t="s">
        <v>1620</v>
      </c>
      <c r="D476" s="56" t="s">
        <v>1621</v>
      </c>
      <c r="E476" s="56"/>
      <c r="F476" s="56" t="s">
        <v>364</v>
      </c>
      <c r="G476" s="56"/>
      <c r="H476" s="56" t="b">
        <f>OR(AND('[1]Sect 2 - Published TSMs'!DP_TSML492="Yes",ISBLANK('[1]Sect 2 - Published TSMs'!DP_TSML494)=FALSE),AND('[1]Sect 2 - Published TSMs'!DP_TSML492="No",ISBLANK('[1]Sect 2 - Published TSMs'!DP_TSML494)=TRUE))</f>
        <v>1</v>
      </c>
    </row>
    <row r="477" spans="2:10" ht="43.5" x14ac:dyDescent="0.35">
      <c r="B477" s="56" t="s">
        <v>1622</v>
      </c>
      <c r="C477" s="56" t="s">
        <v>1623</v>
      </c>
      <c r="D477" s="56" t="s">
        <v>1624</v>
      </c>
      <c r="E477" s="56"/>
      <c r="F477" s="56" t="s">
        <v>364</v>
      </c>
      <c r="G477" s="56"/>
      <c r="H477" s="56" t="b">
        <f>OR(AND('[1]Sect 2 - Published TSMs'!DP_TSML494="Yes",ISBLANK('[1]Sect 2 - Published TSMs'!DP_TSML495)=FALSE),AND('[1]Sect 2 - Published TSMs'!DP_TSML494&lt;&gt;"Yes",ISBLANK('[1]Sect 2 - Published TSMs'!DP_TSML495)=TRUE))</f>
        <v>1</v>
      </c>
    </row>
    <row r="478" spans="2:10" ht="43.5" x14ac:dyDescent="0.35">
      <c r="B478" s="56" t="s">
        <v>1625</v>
      </c>
      <c r="C478" s="56" t="s">
        <v>1626</v>
      </c>
      <c r="D478" s="56" t="s">
        <v>1627</v>
      </c>
      <c r="E478" s="56"/>
      <c r="F478" s="56" t="s">
        <v>364</v>
      </c>
      <c r="G478" s="56"/>
      <c r="H478" s="56" t="b">
        <f>OR(AND('[1]Sect 2 - Published TSMs'!DP_TSML494="No",ISBLANK('[1]Sect 2 - Published TSMs'!DP_TSML496)=FALSE),AND('[1]Sect 2 - Published TSMs'!DP_TSML494&lt;&gt;"No",ISBLANK('[1]Sect 2 - Published TSMs'!DP_TSML496)=TRUE))</f>
        <v>1</v>
      </c>
    </row>
    <row r="479" spans="2:10" ht="43.5" x14ac:dyDescent="0.35">
      <c r="B479" s="56" t="s">
        <v>1628</v>
      </c>
      <c r="C479" s="56" t="s">
        <v>1629</v>
      </c>
      <c r="D479" s="56" t="s">
        <v>1630</v>
      </c>
      <c r="E479" s="56"/>
      <c r="F479" s="56" t="s">
        <v>364</v>
      </c>
      <c r="G479" s="56"/>
      <c r="H479" s="56" t="b">
        <f>OR(AND('[1]Sect 2 - Published TSMs'!DP_TSML494="No",ISBLANK('[1]Sect 2 - Published TSMs'!DP_TSML497)=FALSE),AND('[1]Sect 2 - Published TSMs'!DP_TSML494&lt;&gt;"No",ISBLANK('[1]Sect 2 - Published TSMs'!DP_TSML497)=TRUE))</f>
        <v>1</v>
      </c>
    </row>
    <row r="480" spans="2:10" ht="43.5" x14ac:dyDescent="0.35">
      <c r="B480" s="56" t="s">
        <v>1631</v>
      </c>
      <c r="C480" s="56" t="s">
        <v>1632</v>
      </c>
      <c r="D480" s="56" t="s">
        <v>1633</v>
      </c>
      <c r="E480" s="56"/>
      <c r="F480" s="56" t="s">
        <v>364</v>
      </c>
      <c r="G480" s="56"/>
      <c r="H480" s="56" t="b">
        <f>OR(AND('[1]Sect 2 - Published TSMs'!DP_TSML492="No",ISBLANK('[1]Sect 2 - Published TSMs'!DP_TSML498)=FALSE),AND('[1]Sect 2 - Published TSMs'!DP_TSML492="Yes",ISBLANK('[1]Sect 2 - Published TSMs'!DP_TSML498)=TRUE))</f>
        <v>1</v>
      </c>
    </row>
    <row r="481" spans="2:8" ht="43.5" x14ac:dyDescent="0.35">
      <c r="B481" s="56" t="s">
        <v>1634</v>
      </c>
      <c r="C481" s="56" t="s">
        <v>1635</v>
      </c>
      <c r="D481" s="56" t="s">
        <v>1636</v>
      </c>
      <c r="E481" s="56"/>
      <c r="F481" s="56" t="s">
        <v>364</v>
      </c>
      <c r="G481" s="56"/>
      <c r="H481" s="56" t="b">
        <f>OR(AND('[1]Sect 2 - Published TSMs'!DP_TSML492="No",ISBLANK('[1]Sect 2 - Published TSMs'!DP_TSML499)=FALSE),AND('[1]Sect 2 - Published TSMs'!DP_TSML492="Yes",ISBLANK('[1]Sect 2 - Published TSMs'!DP_TSML499)=TRUE))</f>
        <v>1</v>
      </c>
    </row>
    <row r="482" spans="2:8" ht="43.5" x14ac:dyDescent="0.35">
      <c r="B482" s="56" t="s">
        <v>1637</v>
      </c>
      <c r="C482" s="56" t="s">
        <v>1638</v>
      </c>
      <c r="D482" s="56" t="s">
        <v>1639</v>
      </c>
      <c r="E482" s="56"/>
      <c r="F482" s="56" t="s">
        <v>364</v>
      </c>
      <c r="G482" s="56"/>
      <c r="H482" s="56" t="b">
        <f>OR(AND('[1]Sect 2 - Published TSMs'!DP_TSML499="Yes",ISBLANK('[1]Sect 2 - Published TSMs'!DP_TSML500)=FALSE),AND('[1]Sect 2 - Published TSMs'!DP_TSML499&lt;&gt;"Yes",ISBLANK('[1]Sect 2 - Published TSMs'!DP_TSML500)=TRUE))</f>
        <v>1</v>
      </c>
    </row>
    <row r="483" spans="2:8" ht="43.5" x14ac:dyDescent="0.35">
      <c r="B483" s="56" t="s">
        <v>1640</v>
      </c>
      <c r="C483" s="56" t="s">
        <v>1641</v>
      </c>
      <c r="D483" s="56" t="s">
        <v>1642</v>
      </c>
      <c r="E483" s="56"/>
      <c r="F483" s="56" t="s">
        <v>364</v>
      </c>
      <c r="G483" s="56"/>
      <c r="H483" s="56" t="b">
        <f>OR(AND('[1]Sect 2 - Published TSMs'!DP_TSML499="Yes",ISBLANK('[1]Sect 2 - Published TSMs'!DP_TSML501)=FALSE),AND('[1]Sect 2 - Published TSMs'!DP_TSML499&lt;&gt;"Yes",ISBLANK('[1]Sect 2 - Published TSMs'!DP_TSML501)=TRUE))</f>
        <v>1</v>
      </c>
    </row>
    <row r="484" spans="2:8" ht="43.5" x14ac:dyDescent="0.35">
      <c r="B484" s="56" t="s">
        <v>1643</v>
      </c>
      <c r="C484" s="56" t="s">
        <v>1644</v>
      </c>
      <c r="D484" s="56" t="s">
        <v>1645</v>
      </c>
      <c r="E484" s="56"/>
      <c r="F484" s="56" t="s">
        <v>364</v>
      </c>
      <c r="G484" s="56"/>
      <c r="H484" s="56" t="b">
        <f>OR(AND('[1]Sect 2 - Published TSMs'!DP_TSML499="No",ISBLANK('[1]Sect 2 - Published TSMs'!DP_TSML502)=FALSE),AND('[1]Sect 2 - Published TSMs'!DP_TSML499&lt;&gt;"No",ISBLANK('[1]Sect 2 - Published TSMs'!DP_TSML502)=TRUE))</f>
        <v>1</v>
      </c>
    </row>
    <row r="485" spans="2:8" ht="43.5" x14ac:dyDescent="0.35">
      <c r="B485" s="56" t="s">
        <v>1646</v>
      </c>
      <c r="C485" s="56" t="s">
        <v>1647</v>
      </c>
      <c r="D485" s="56" t="s">
        <v>1648</v>
      </c>
      <c r="E485" s="56"/>
      <c r="F485" s="56" t="s">
        <v>364</v>
      </c>
      <c r="G485" s="56"/>
      <c r="H485" s="56" t="b">
        <f>OR(AND('[1]Sect 2 - Published TSMs'!DP_TSML499="No",ISBLANK('[1]Sect 2 - Published TSMs'!DP_TSML503)=FALSE),AND('[1]Sect 2 - Published TSMs'!DP_TSML499&lt;&gt;"No",ISBLANK('[1]Sect 2 - Published TSMs'!DP_TSML503)=TRUE))</f>
        <v>1</v>
      </c>
    </row>
    <row r="486" spans="2:8" ht="87" x14ac:dyDescent="0.35">
      <c r="B486" s="56" t="s">
        <v>1649</v>
      </c>
      <c r="C486" s="56" t="s">
        <v>424</v>
      </c>
      <c r="D486" s="56" t="s">
        <v>1650</v>
      </c>
      <c r="E486" s="56"/>
      <c r="F486" s="56" t="s">
        <v>392</v>
      </c>
      <c r="G486" s="56"/>
      <c r="H486" s="56" t="b">
        <f>'[1]Sect 3 - TSMs reported by all'!DP_TSML142&gt;=95</f>
        <v>1</v>
      </c>
    </row>
    <row r="487" spans="2:8" ht="87" x14ac:dyDescent="0.35">
      <c r="B487" s="56" t="s">
        <v>1651</v>
      </c>
      <c r="C487" s="56" t="s">
        <v>427</v>
      </c>
      <c r="D487" s="56" t="s">
        <v>1652</v>
      </c>
      <c r="E487" s="56"/>
      <c r="F487" s="56" t="s">
        <v>392</v>
      </c>
      <c r="G487" s="56"/>
      <c r="H487" s="56" t="b">
        <f>'[1]Sect 3 - TSMs reported by all'!DP_TSML145&gt;=95</f>
        <v>1</v>
      </c>
    </row>
    <row r="488" spans="2:8" ht="87" x14ac:dyDescent="0.35">
      <c r="B488" s="56" t="s">
        <v>1653</v>
      </c>
      <c r="C488" s="56" t="s">
        <v>430</v>
      </c>
      <c r="D488" s="56" t="s">
        <v>1654</v>
      </c>
      <c r="E488" s="56"/>
      <c r="F488" s="56" t="s">
        <v>392</v>
      </c>
      <c r="G488" s="56"/>
      <c r="H488" s="56" t="b">
        <f>'[1]Sect 3 - TSMs reported by all'!DP_TSML148&gt;=95</f>
        <v>1</v>
      </c>
    </row>
    <row r="489" spans="2:8" ht="87" x14ac:dyDescent="0.35">
      <c r="B489" s="56" t="s">
        <v>1655</v>
      </c>
      <c r="C489" s="56" t="s">
        <v>433</v>
      </c>
      <c r="D489" s="56" t="s">
        <v>1656</v>
      </c>
      <c r="E489" s="56"/>
      <c r="F489" s="56" t="s">
        <v>392</v>
      </c>
      <c r="G489" s="56"/>
      <c r="H489" s="56" t="b">
        <f>'[1]Sect 3 - TSMs reported by all'!DP_TSML151&gt;=95</f>
        <v>1</v>
      </c>
    </row>
    <row r="490" spans="2:8" ht="87" x14ac:dyDescent="0.35">
      <c r="B490" s="56" t="s">
        <v>1657</v>
      </c>
      <c r="C490" s="56" t="s">
        <v>436</v>
      </c>
      <c r="D490" s="56" t="s">
        <v>1658</v>
      </c>
      <c r="E490" s="56"/>
      <c r="F490" s="56" t="s">
        <v>392</v>
      </c>
      <c r="G490" s="56"/>
      <c r="H490" s="56" t="b">
        <f>'[1]Sect 3 - TSMs reported by all'!DP_TSML154&gt;=95</f>
        <v>1</v>
      </c>
    </row>
    <row r="491" spans="2:8" x14ac:dyDescent="0.35">
      <c r="B491" s="56" t="s">
        <v>1659</v>
      </c>
      <c r="C491" s="56" t="s">
        <v>1660</v>
      </c>
      <c r="D491" s="56" t="s">
        <v>1661</v>
      </c>
      <c r="E491" s="56"/>
      <c r="F491" s="56" t="s">
        <v>364</v>
      </c>
      <c r="G491" s="56"/>
      <c r="H491" s="56" t="b">
        <f>OR(AND(OR('[1]Sect 1a - Background'!DP_TSML004="LCRA - section 4",'[1]Sect 1b - Background'!DP_TSML047="LCRA - section 4"),ISBLANK('[1]Sect 4 - TSMs reported for LCRA'!DP_TSML193)=FALSE),AND('[1]Sect 1a - Background'!DP_TSML004&lt;&gt;"LCRA - section 4",'[1]Sect 1b - Background'!DP_TSML047&lt;&gt;"LCRA - section 4",ISBLANK('[1]Sect 4 - TSMs reported for LCRA'!DP_TSML193)=TRUE))</f>
        <v>1</v>
      </c>
    </row>
    <row r="492" spans="2:8" x14ac:dyDescent="0.35">
      <c r="B492" s="56" t="s">
        <v>1662</v>
      </c>
      <c r="C492" s="56" t="s">
        <v>1663</v>
      </c>
      <c r="D492" s="56" t="s">
        <v>1664</v>
      </c>
      <c r="E492" s="56"/>
      <c r="F492" s="56" t="s">
        <v>364</v>
      </c>
      <c r="G492" s="56"/>
      <c r="H492" s="56" t="b">
        <f>OR(AND(OR('[1]Sect 1a - Background'!DP_TSML004="LCHO - section 5",'[1]Sect 1b - Background'!DP_TSML047="LCHO - section 5"),ISBLANK('[1]Sect 5 - TSMs reported for LCHO'!DP_TSML303)=FALSE),AND('[1]Sect 1a - Background'!DP_TSML004&lt;&gt;"LCHO - section 5",'[1]Sect 1b - Background'!DP_TSML047&lt;&gt;"LCHO - section 5",ISBLANK('[1]Sect 5 - TSMs reported for LCHO'!DP_TSML303)=TRUE))</f>
        <v>1</v>
      </c>
    </row>
    <row r="493" spans="2:8" x14ac:dyDescent="0.35">
      <c r="B493" s="56" t="s">
        <v>1665</v>
      </c>
      <c r="C493" s="56" t="s">
        <v>1666</v>
      </c>
      <c r="D493" s="56" t="s">
        <v>1667</v>
      </c>
      <c r="E493" s="56"/>
      <c r="F493" s="56" t="s">
        <v>364</v>
      </c>
      <c r="G493" s="56"/>
      <c r="H493" s="56" t="b">
        <f>OR(AND('[1]Sect 1a - Background'!DP_TSML004="Combined - section 6",ISBLANK('[1]Sect 6 - TSMs reported Combined'!DP_TSML388)=FALSE),AND('[1]Sect 1a - Background'!DP_TSML004&lt;&gt;"Combined - section 6",ISBLANK('[1]Sect 6 - TSMs reported Combined'!DP_TSML388)=TRUE))</f>
        <v>1</v>
      </c>
    </row>
  </sheetData>
  <mergeCells count="3">
    <mergeCell ref="A1:D1"/>
    <mergeCell ref="A2:D2"/>
    <mergeCell ref="A3:D3"/>
  </mergeCells>
  <dataValidations count="9">
    <dataValidation type="textLength" operator="lessThanOrEqual" allowBlank="1" showInputMessage="1" showErrorMessage="1" sqref="C6:C493" xr:uid="{00000000-0002-0000-0800-000000000000}">
      <formula1>50</formula1>
    </dataValidation>
    <dataValidation type="list" allowBlank="1" showInputMessage="1" showErrorMessage="1" sqref="F6:F493" xr:uid="{00000000-0002-0000-0800-000001000000}">
      <formula1>"Hard,Soft"</formula1>
    </dataValidation>
    <dataValidation allowBlank="1" showInputMessage="1" showErrorMessage="1" promptTitle="OPTIONAL" prompt="A category for the validation, if applicable" sqref="G5:G7" xr:uid="{00000000-0002-0000-0800-000002000000}"/>
    <dataValidation allowBlank="1" showInputMessage="1" showErrorMessage="1" promptTitle="OPTIONAL" prompt="A short description of the validation (max. 50 characters)" sqref="C5" xr:uid="{00000000-0002-0000-0800-000003000000}"/>
    <dataValidation allowBlank="1" showInputMessage="1" showErrorMessage="1" promptTitle="REQUIRED" prompt="Validation Reference must begin with 'V_', contain a maximum of 50 alphanumeric characters or &quot;_&quot; symbol, and have no spaces." sqref="B5" xr:uid="{00000000-0002-0000-0800-000004000000}"/>
    <dataValidation allowBlank="1" showInputMessage="1" showErrorMessage="1" promptTitle="OPTIONAL" prompt="A description of the validation" sqref="D5" xr:uid="{00000000-0002-0000-0800-000005000000}"/>
    <dataValidation allowBlank="1" showInputMessage="1" showErrorMessage="1" promptTitle="OPTIONAL" prompt="Additional information about the validation_x000a_" sqref="E5" xr:uid="{00000000-0002-0000-0800-000006000000}"/>
    <dataValidation allowBlank="1" showInputMessage="1" showErrorMessage="1" promptTitle="REQUIRED" prompt="Validation Type must be &quot;Hard&quot; or &quot;Soft&quot; (selected from the dropdown menu in the cells below)" sqref="F5" xr:uid="{00000000-0002-0000-0800-000007000000}"/>
    <dataValidation allowBlank="1" showInputMessage="1" showErrorMessage="1" promptTitle="REQUIRED" prompt="An Excel formula that references only cells that have been assigned a data point_x000a_" sqref="H5" xr:uid="{00000000-0002-0000-0800-000008000000}"/>
  </dataValidation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234</vt:i4>
      </vt:variant>
    </vt:vector>
  </HeadingPairs>
  <TitlesOfParts>
    <vt:vector size="243" baseType="lpstr">
      <vt:lpstr>Cover Sheet</vt:lpstr>
      <vt:lpstr>Sect 1a - Background</vt:lpstr>
      <vt:lpstr>Sect 1b - Background</vt:lpstr>
      <vt:lpstr>Sect 2 - Published TSMs</vt:lpstr>
      <vt:lpstr>Sect 3 - TSMs reported by all</vt:lpstr>
      <vt:lpstr>Sect 4 - TSMs reported for LCRA</vt:lpstr>
      <vt:lpstr>Sect 5 - TSMs reported for LCHO</vt:lpstr>
      <vt:lpstr>Sect 6 - TSMs reported Combined</vt:lpstr>
      <vt:lpstr>Validations</vt:lpstr>
      <vt:lpstr>'Sect 1a - Background'!DP_TSML001</vt:lpstr>
      <vt:lpstr>'Sect 1a - Background'!DP_TSML002</vt:lpstr>
      <vt:lpstr>'Sect 1a - Background'!DP_TSML003</vt:lpstr>
      <vt:lpstr>'Sect 1a - Background'!DP_TSML018</vt:lpstr>
      <vt:lpstr>'Sect 1a - Background'!DP_TSML019</vt:lpstr>
      <vt:lpstr>'Sect 1a - Background'!DP_TSML020</vt:lpstr>
      <vt:lpstr>'Sect 1a - Background'!DP_TSML021</vt:lpstr>
      <vt:lpstr>'Sect 1a - Background'!DP_TSML022</vt:lpstr>
      <vt:lpstr>'Sect 1a - Background'!DP_TSML023</vt:lpstr>
      <vt:lpstr>'Sect 1a - Background'!DP_TSML037</vt:lpstr>
      <vt:lpstr>'Sect 1a - Background'!DP_TSML038</vt:lpstr>
      <vt:lpstr>'Sect 1a - Background'!DP_TSML039</vt:lpstr>
      <vt:lpstr>'Sect 1a - Background'!DP_TSML040</vt:lpstr>
      <vt:lpstr>'Sect 1a - Background'!DP_TSML041</vt:lpstr>
      <vt:lpstr>'Sect 1b - Background'!DP_TSML061</vt:lpstr>
      <vt:lpstr>'Sect 1b - Background'!DP_TSML062</vt:lpstr>
      <vt:lpstr>'Sect 1b - Background'!DP_TSML063</vt:lpstr>
      <vt:lpstr>'Sect 1b - Background'!DP_TSML064</vt:lpstr>
      <vt:lpstr>'Sect 1b - Background'!DP_TSML065</vt:lpstr>
      <vt:lpstr>'Sect 1b - Background'!DP_TSML066</vt:lpstr>
      <vt:lpstr>'Sect 1b - Background'!DP_TSML080</vt:lpstr>
      <vt:lpstr>'Sect 1b - Background'!DP_TSML081</vt:lpstr>
      <vt:lpstr>'Sect 1b - Background'!DP_TSML082</vt:lpstr>
      <vt:lpstr>'Sect 1b - Background'!DP_TSML083</vt:lpstr>
      <vt:lpstr>'Sect 1b - Background'!DP_TSML084</vt:lpstr>
      <vt:lpstr>'Sect 3 - TSMs reported by all'!DP_TSML143</vt:lpstr>
      <vt:lpstr>'Sect 3 - TSMs reported by all'!DP_TSML144</vt:lpstr>
      <vt:lpstr>'Sect 3 - TSMs reported by all'!DP_TSML146</vt:lpstr>
      <vt:lpstr>'Sect 3 - TSMs reported by all'!DP_TSML147</vt:lpstr>
      <vt:lpstr>'Sect 3 - TSMs reported by all'!DP_TSML149</vt:lpstr>
      <vt:lpstr>'Sect 3 - TSMs reported by all'!DP_TSML150</vt:lpstr>
      <vt:lpstr>'Sect 3 - TSMs reported by all'!DP_TSML152</vt:lpstr>
      <vt:lpstr>'Sect 3 - TSMs reported by all'!DP_TSML153</vt:lpstr>
      <vt:lpstr>'Sect 3 - TSMs reported by all'!DP_TSML155</vt:lpstr>
      <vt:lpstr>'Sect 3 - TSMs reported by all'!DP_TSML156</vt:lpstr>
      <vt:lpstr>'Sect 3 - TSMs reported by all'!DP_TSML158</vt:lpstr>
      <vt:lpstr>'Sect 3 - TSMs reported by all'!DP_TSML159</vt:lpstr>
      <vt:lpstr>'Sect 3 - TSMs reported by all'!DP_TSML161</vt:lpstr>
      <vt:lpstr>'Sect 3 - TSMs reported by all'!DP_TSML162</vt:lpstr>
      <vt:lpstr>'Sect 3 - TSMs reported by all'!DP_TSML164</vt:lpstr>
      <vt:lpstr>'Sect 3 - TSMs reported by all'!DP_TSML165</vt:lpstr>
      <vt:lpstr>'Sect 3 - TSMs reported by all'!DP_TSML167</vt:lpstr>
      <vt:lpstr>'Sect 3 - TSMs reported by all'!DP_TSML168</vt:lpstr>
      <vt:lpstr>'Sect 3 - TSMs reported by all'!DP_TSML170</vt:lpstr>
      <vt:lpstr>'Sect 3 - TSMs reported by all'!DP_TSML171</vt:lpstr>
      <vt:lpstr>'Sect 4 - TSMs reported for LCRA'!DP_TSML178</vt:lpstr>
      <vt:lpstr>'Sect 4 - TSMs reported for LCRA'!DP_TSML179</vt:lpstr>
      <vt:lpstr>'Sect 4 - TSMs reported for LCRA'!DP_TSML181</vt:lpstr>
      <vt:lpstr>'Sect 4 - TSMs reported for LCRA'!DP_TSML182</vt:lpstr>
      <vt:lpstr>'Sect 4 - TSMs reported for LCRA'!DP_TSML186</vt:lpstr>
      <vt:lpstr>'Sect 4 - TSMs reported for LCRA'!DP_TSML187</vt:lpstr>
      <vt:lpstr>'Sect 4 - TSMs reported for LCRA'!DP_TSML189</vt:lpstr>
      <vt:lpstr>'Sect 4 - TSMs reported for LCRA'!DP_TSML190</vt:lpstr>
      <vt:lpstr>'Sect 4 - TSMs reported for LCRA'!DP_TSML195</vt:lpstr>
      <vt:lpstr>'Sect 4 - TSMs reported for LCRA'!DP_TSML196</vt:lpstr>
      <vt:lpstr>'Sect 4 - TSMs reported for LCRA'!DP_TSML197</vt:lpstr>
      <vt:lpstr>'Sect 4 - TSMs reported for LCRA'!DP_TSML198</vt:lpstr>
      <vt:lpstr>'Sect 4 - TSMs reported for LCRA'!DP_TSML199</vt:lpstr>
      <vt:lpstr>'Sect 4 - TSMs reported for LCRA'!DP_TSML204</vt:lpstr>
      <vt:lpstr>'Sect 4 - TSMs reported for LCRA'!DP_TSML205</vt:lpstr>
      <vt:lpstr>'Sect 4 - TSMs reported for LCRA'!DP_TSML206</vt:lpstr>
      <vt:lpstr>'Sect 4 - TSMs reported for LCRA'!DP_TSML207</vt:lpstr>
      <vt:lpstr>'Sect 4 - TSMs reported for LCRA'!DP_TSML208</vt:lpstr>
      <vt:lpstr>'Sect 4 - TSMs reported for LCRA'!DP_TSML213</vt:lpstr>
      <vt:lpstr>'Sect 4 - TSMs reported for LCRA'!DP_TSML214</vt:lpstr>
      <vt:lpstr>'Sect 4 - TSMs reported for LCRA'!DP_TSML215</vt:lpstr>
      <vt:lpstr>'Sect 4 - TSMs reported for LCRA'!DP_TSML216</vt:lpstr>
      <vt:lpstr>'Sect 4 - TSMs reported for LCRA'!DP_TSML217</vt:lpstr>
      <vt:lpstr>'Sect 4 - TSMs reported for LCRA'!DP_TSML220</vt:lpstr>
      <vt:lpstr>'Sect 4 - TSMs reported for LCRA'!DP_TSML221</vt:lpstr>
      <vt:lpstr>'Sect 4 - TSMs reported for LCRA'!DP_TSML222</vt:lpstr>
      <vt:lpstr>'Sect 4 - TSMs reported for LCRA'!DP_TSML223</vt:lpstr>
      <vt:lpstr>'Sect 4 - TSMs reported for LCRA'!DP_TSML224</vt:lpstr>
      <vt:lpstr>'Sect 4 - TSMs reported for LCRA'!DP_TSML227</vt:lpstr>
      <vt:lpstr>'Sect 4 - TSMs reported for LCRA'!DP_TSML228</vt:lpstr>
      <vt:lpstr>'Sect 4 - TSMs reported for LCRA'!DP_TSML229</vt:lpstr>
      <vt:lpstr>'Sect 4 - TSMs reported for LCRA'!DP_TSML230</vt:lpstr>
      <vt:lpstr>'Sect 4 - TSMs reported for LCRA'!DP_TSML231</vt:lpstr>
      <vt:lpstr>'Sect 4 - TSMs reported for LCRA'!DP_TSML234</vt:lpstr>
      <vt:lpstr>'Sect 4 - TSMs reported for LCRA'!DP_TSML235</vt:lpstr>
      <vt:lpstr>'Sect 4 - TSMs reported for LCRA'!DP_TSML236</vt:lpstr>
      <vt:lpstr>'Sect 4 - TSMs reported for LCRA'!DP_TSML237</vt:lpstr>
      <vt:lpstr>'Sect 4 - TSMs reported for LCRA'!DP_TSML238</vt:lpstr>
      <vt:lpstr>'Sect 4 - TSMs reported for LCRA'!DP_TSML241</vt:lpstr>
      <vt:lpstr>'Sect 4 - TSMs reported for LCRA'!DP_TSML242</vt:lpstr>
      <vt:lpstr>'Sect 4 - TSMs reported for LCRA'!DP_TSML243</vt:lpstr>
      <vt:lpstr>'Sect 4 - TSMs reported for LCRA'!DP_TSML244</vt:lpstr>
      <vt:lpstr>'Sect 4 - TSMs reported for LCRA'!DP_TSML245</vt:lpstr>
      <vt:lpstr>'Sect 4 - TSMs reported for LCRA'!DP_TSML248</vt:lpstr>
      <vt:lpstr>'Sect 4 - TSMs reported for LCRA'!DP_TSML249</vt:lpstr>
      <vt:lpstr>'Sect 4 - TSMs reported for LCRA'!DP_TSML250</vt:lpstr>
      <vt:lpstr>'Sect 4 - TSMs reported for LCRA'!DP_TSML251</vt:lpstr>
      <vt:lpstr>'Sect 4 - TSMs reported for LCRA'!DP_TSML252</vt:lpstr>
      <vt:lpstr>'Sect 4 - TSMs reported for LCRA'!DP_TSML257</vt:lpstr>
      <vt:lpstr>'Sect 4 - TSMs reported for LCRA'!DP_TSML258</vt:lpstr>
      <vt:lpstr>'Sect 4 - TSMs reported for LCRA'!DP_TSML259</vt:lpstr>
      <vt:lpstr>'Sect 4 - TSMs reported for LCRA'!DP_TSML260</vt:lpstr>
      <vt:lpstr>'Sect 4 - TSMs reported for LCRA'!DP_TSML261</vt:lpstr>
      <vt:lpstr>'Sect 4 - TSMs reported for LCRA'!DP_TSML266</vt:lpstr>
      <vt:lpstr>'Sect 4 - TSMs reported for LCRA'!DP_TSML267</vt:lpstr>
      <vt:lpstr>'Sect 4 - TSMs reported for LCRA'!DP_TSML268</vt:lpstr>
      <vt:lpstr>'Sect 4 - TSMs reported for LCRA'!DP_TSML269</vt:lpstr>
      <vt:lpstr>'Sect 4 - TSMs reported for LCRA'!DP_TSML270</vt:lpstr>
      <vt:lpstr>'Sect 4 - TSMs reported for LCRA'!DP_TSML273</vt:lpstr>
      <vt:lpstr>'Sect 4 - TSMs reported for LCRA'!DP_TSML274</vt:lpstr>
      <vt:lpstr>'Sect 4 - TSMs reported for LCRA'!DP_TSML275</vt:lpstr>
      <vt:lpstr>'Sect 4 - TSMs reported for LCRA'!DP_TSML276</vt:lpstr>
      <vt:lpstr>'Sect 4 - TSMs reported for LCRA'!DP_TSML277</vt:lpstr>
      <vt:lpstr>'Sect 4 - TSMs reported for LCRA'!DP_TSML280</vt:lpstr>
      <vt:lpstr>'Sect 4 - TSMs reported for LCRA'!DP_TSML281</vt:lpstr>
      <vt:lpstr>'Sect 4 - TSMs reported for LCRA'!DP_TSML282</vt:lpstr>
      <vt:lpstr>'Sect 4 - TSMs reported for LCRA'!DP_TSML283</vt:lpstr>
      <vt:lpstr>'Sect 4 - TSMs reported for LCRA'!DP_TSML284</vt:lpstr>
      <vt:lpstr>'Sect 5 - TSMs reported for LCHO'!DP_TSML288</vt:lpstr>
      <vt:lpstr>'Sect 5 - TSMs reported for LCHO'!DP_TSML289</vt:lpstr>
      <vt:lpstr>'Sect 5 - TSMs reported for LCHO'!DP_TSML291</vt:lpstr>
      <vt:lpstr>'Sect 5 - TSMs reported for LCHO'!DP_TSML292</vt:lpstr>
      <vt:lpstr>'Sect 5 - TSMs reported for LCHO'!DP_TSML296</vt:lpstr>
      <vt:lpstr>'Sect 5 - TSMs reported for LCHO'!DP_TSML297</vt:lpstr>
      <vt:lpstr>'Sect 5 - TSMs reported for LCHO'!DP_TSML299</vt:lpstr>
      <vt:lpstr>'Sect 5 - TSMs reported for LCHO'!DP_TSML300</vt:lpstr>
      <vt:lpstr>'Sect 5 - TSMs reported for LCHO'!DP_TSML305</vt:lpstr>
      <vt:lpstr>'Sect 5 - TSMs reported for LCHO'!DP_TSML306</vt:lpstr>
      <vt:lpstr>'Sect 5 - TSMs reported for LCHO'!DP_TSML307</vt:lpstr>
      <vt:lpstr>'Sect 5 - TSMs reported for LCHO'!DP_TSML308</vt:lpstr>
      <vt:lpstr>'Sect 5 - TSMs reported for LCHO'!DP_TSML309</vt:lpstr>
      <vt:lpstr>'Sect 5 - TSMs reported for LCHO'!DP_TSML312</vt:lpstr>
      <vt:lpstr>'Sect 5 - TSMs reported for LCHO'!DP_TSML313</vt:lpstr>
      <vt:lpstr>'Sect 5 - TSMs reported for LCHO'!DP_TSML314</vt:lpstr>
      <vt:lpstr>'Sect 5 - TSMs reported for LCHO'!DP_TSML315</vt:lpstr>
      <vt:lpstr>'Sect 5 - TSMs reported for LCHO'!DP_TSML316</vt:lpstr>
      <vt:lpstr>'Sect 5 - TSMs reported for LCHO'!DP_TSML319</vt:lpstr>
      <vt:lpstr>'Sect 5 - TSMs reported for LCHO'!DP_TSML320</vt:lpstr>
      <vt:lpstr>'Sect 5 - TSMs reported for LCHO'!DP_TSML321</vt:lpstr>
      <vt:lpstr>'Sect 5 - TSMs reported for LCHO'!DP_TSML322</vt:lpstr>
      <vt:lpstr>'Sect 5 - TSMs reported for LCHO'!DP_TSML323</vt:lpstr>
      <vt:lpstr>'Sect 5 - TSMs reported for LCHO'!DP_TSML326</vt:lpstr>
      <vt:lpstr>'Sect 5 - TSMs reported for LCHO'!DP_TSML327</vt:lpstr>
      <vt:lpstr>'Sect 5 - TSMs reported for LCHO'!DP_TSML328</vt:lpstr>
      <vt:lpstr>'Sect 5 - TSMs reported for LCHO'!DP_TSML329</vt:lpstr>
      <vt:lpstr>'Sect 5 - TSMs reported for LCHO'!DP_TSML330</vt:lpstr>
      <vt:lpstr>'Sect 5 - TSMs reported for LCHO'!DP_TSML333</vt:lpstr>
      <vt:lpstr>'Sect 5 - TSMs reported for LCHO'!DP_TSML334</vt:lpstr>
      <vt:lpstr>'Sect 5 - TSMs reported for LCHO'!DP_TSML335</vt:lpstr>
      <vt:lpstr>'Sect 5 - TSMs reported for LCHO'!DP_TSML336</vt:lpstr>
      <vt:lpstr>'Sect 5 - TSMs reported for LCHO'!DP_TSML337</vt:lpstr>
      <vt:lpstr>'Sect 5 - TSMs reported for LCHO'!DP_TSML342</vt:lpstr>
      <vt:lpstr>'Sect 5 - TSMs reported for LCHO'!DP_TSML343</vt:lpstr>
      <vt:lpstr>'Sect 5 - TSMs reported for LCHO'!DP_TSML344</vt:lpstr>
      <vt:lpstr>'Sect 5 - TSMs reported for LCHO'!DP_TSML345</vt:lpstr>
      <vt:lpstr>'Sect 5 - TSMs reported for LCHO'!DP_TSML346</vt:lpstr>
      <vt:lpstr>'Sect 5 - TSMs reported for LCHO'!DP_TSML351</vt:lpstr>
      <vt:lpstr>'Sect 5 - TSMs reported for LCHO'!DP_TSML352</vt:lpstr>
      <vt:lpstr>'Sect 5 - TSMs reported for LCHO'!DP_TSML353</vt:lpstr>
      <vt:lpstr>'Sect 5 - TSMs reported for LCHO'!DP_TSML354</vt:lpstr>
      <vt:lpstr>'Sect 5 - TSMs reported for LCHO'!DP_TSML355</vt:lpstr>
      <vt:lpstr>'Sect 5 - TSMs reported for LCHO'!DP_TSML358</vt:lpstr>
      <vt:lpstr>'Sect 5 - TSMs reported for LCHO'!DP_TSML359</vt:lpstr>
      <vt:lpstr>'Sect 5 - TSMs reported for LCHO'!DP_TSML360</vt:lpstr>
      <vt:lpstr>'Sect 5 - TSMs reported for LCHO'!DP_TSML361</vt:lpstr>
      <vt:lpstr>'Sect 5 - TSMs reported for LCHO'!DP_TSML362</vt:lpstr>
      <vt:lpstr>'Sect 5 - TSMs reported for LCHO'!DP_TSML365</vt:lpstr>
      <vt:lpstr>'Sect 5 - TSMs reported for LCHO'!DP_TSML366</vt:lpstr>
      <vt:lpstr>'Sect 5 - TSMs reported for LCHO'!DP_TSML367</vt:lpstr>
      <vt:lpstr>'Sect 5 - TSMs reported for LCHO'!DP_TSML368</vt:lpstr>
      <vt:lpstr>'Sect 5 - TSMs reported for LCHO'!DP_TSML369</vt:lpstr>
      <vt:lpstr>'Sect 6 - TSMs reported Combined'!DP_TSML373</vt:lpstr>
      <vt:lpstr>'Sect 6 - TSMs reported Combined'!DP_TSML374</vt:lpstr>
      <vt:lpstr>'Sect 6 - TSMs reported Combined'!DP_TSML376</vt:lpstr>
      <vt:lpstr>'Sect 6 - TSMs reported Combined'!DP_TSML377</vt:lpstr>
      <vt:lpstr>'Sect 6 - TSMs reported Combined'!DP_TSML381</vt:lpstr>
      <vt:lpstr>'Sect 6 - TSMs reported Combined'!DP_TSML382</vt:lpstr>
      <vt:lpstr>'Sect 6 - TSMs reported Combined'!DP_TSML384</vt:lpstr>
      <vt:lpstr>'Sect 6 - TSMs reported Combined'!DP_TSML385</vt:lpstr>
      <vt:lpstr>'Sect 6 - TSMs reported Combined'!DP_TSML390</vt:lpstr>
      <vt:lpstr>'Sect 6 - TSMs reported Combined'!DP_TSML391</vt:lpstr>
      <vt:lpstr>'Sect 6 - TSMs reported Combined'!DP_TSML392</vt:lpstr>
      <vt:lpstr>'Sect 6 - TSMs reported Combined'!DP_TSML393</vt:lpstr>
      <vt:lpstr>'Sect 6 - TSMs reported Combined'!DP_TSML394</vt:lpstr>
      <vt:lpstr>'Sect 6 - TSMs reported Combined'!DP_TSML399</vt:lpstr>
      <vt:lpstr>'Sect 6 - TSMs reported Combined'!DP_TSML400</vt:lpstr>
      <vt:lpstr>'Sect 6 - TSMs reported Combined'!DP_TSML401</vt:lpstr>
      <vt:lpstr>'Sect 6 - TSMs reported Combined'!DP_TSML402</vt:lpstr>
      <vt:lpstr>'Sect 6 - TSMs reported Combined'!DP_TSML403</vt:lpstr>
      <vt:lpstr>'Sect 6 - TSMs reported Combined'!DP_TSML408</vt:lpstr>
      <vt:lpstr>'Sect 6 - TSMs reported Combined'!DP_TSML409</vt:lpstr>
      <vt:lpstr>'Sect 6 - TSMs reported Combined'!DP_TSML410</vt:lpstr>
      <vt:lpstr>'Sect 6 - TSMs reported Combined'!DP_TSML411</vt:lpstr>
      <vt:lpstr>'Sect 6 - TSMs reported Combined'!DP_TSML412</vt:lpstr>
      <vt:lpstr>'Sect 6 - TSMs reported Combined'!DP_TSML415</vt:lpstr>
      <vt:lpstr>'Sect 6 - TSMs reported Combined'!DP_TSML416</vt:lpstr>
      <vt:lpstr>'Sect 6 - TSMs reported Combined'!DP_TSML417</vt:lpstr>
      <vt:lpstr>'Sect 6 - TSMs reported Combined'!DP_TSML418</vt:lpstr>
      <vt:lpstr>'Sect 6 - TSMs reported Combined'!DP_TSML419</vt:lpstr>
      <vt:lpstr>'Sect 6 - TSMs reported Combined'!DP_TSML422</vt:lpstr>
      <vt:lpstr>'Sect 6 - TSMs reported Combined'!DP_TSML423</vt:lpstr>
      <vt:lpstr>'Sect 6 - TSMs reported Combined'!DP_TSML424</vt:lpstr>
      <vt:lpstr>'Sect 6 - TSMs reported Combined'!DP_TSML425</vt:lpstr>
      <vt:lpstr>'Sect 6 - TSMs reported Combined'!DP_TSML426</vt:lpstr>
      <vt:lpstr>'Sect 6 - TSMs reported Combined'!DP_TSML429</vt:lpstr>
      <vt:lpstr>'Sect 6 - TSMs reported Combined'!DP_TSML430</vt:lpstr>
      <vt:lpstr>'Sect 6 - TSMs reported Combined'!DP_TSML431</vt:lpstr>
      <vt:lpstr>'Sect 6 - TSMs reported Combined'!DP_TSML432</vt:lpstr>
      <vt:lpstr>'Sect 6 - TSMs reported Combined'!DP_TSML433</vt:lpstr>
      <vt:lpstr>'Sect 6 - TSMs reported Combined'!DP_TSML436</vt:lpstr>
      <vt:lpstr>'Sect 6 - TSMs reported Combined'!DP_TSML437</vt:lpstr>
      <vt:lpstr>'Sect 6 - TSMs reported Combined'!DP_TSML438</vt:lpstr>
      <vt:lpstr>'Sect 6 - TSMs reported Combined'!DP_TSML439</vt:lpstr>
      <vt:lpstr>'Sect 6 - TSMs reported Combined'!DP_TSML440</vt:lpstr>
      <vt:lpstr>'Sect 6 - TSMs reported Combined'!DP_TSML443</vt:lpstr>
      <vt:lpstr>'Sect 6 - TSMs reported Combined'!DP_TSML444</vt:lpstr>
      <vt:lpstr>'Sect 6 - TSMs reported Combined'!DP_TSML445</vt:lpstr>
      <vt:lpstr>'Sect 6 - TSMs reported Combined'!DP_TSML446</vt:lpstr>
      <vt:lpstr>'Sect 6 - TSMs reported Combined'!DP_TSML447</vt:lpstr>
      <vt:lpstr>'Sect 6 - TSMs reported Combined'!DP_TSML452</vt:lpstr>
      <vt:lpstr>'Sect 6 - TSMs reported Combined'!DP_TSML453</vt:lpstr>
      <vt:lpstr>'Sect 6 - TSMs reported Combined'!DP_TSML454</vt:lpstr>
      <vt:lpstr>'Sect 6 - TSMs reported Combined'!DP_TSML455</vt:lpstr>
      <vt:lpstr>'Sect 6 - TSMs reported Combined'!DP_TSML456</vt:lpstr>
      <vt:lpstr>'Sect 6 - TSMs reported Combined'!DP_TSML461</vt:lpstr>
      <vt:lpstr>'Sect 6 - TSMs reported Combined'!DP_TSML462</vt:lpstr>
      <vt:lpstr>'Sect 6 - TSMs reported Combined'!DP_TSML463</vt:lpstr>
      <vt:lpstr>'Sect 6 - TSMs reported Combined'!DP_TSML464</vt:lpstr>
      <vt:lpstr>'Sect 6 - TSMs reported Combined'!DP_TSML465</vt:lpstr>
      <vt:lpstr>'Sect 6 - TSMs reported Combined'!DP_TSML468</vt:lpstr>
      <vt:lpstr>'Sect 6 - TSMs reported Combined'!DP_TSML469</vt:lpstr>
      <vt:lpstr>'Sect 6 - TSMs reported Combined'!DP_TSML470</vt:lpstr>
      <vt:lpstr>'Sect 6 - TSMs reported Combined'!DP_TSML471</vt:lpstr>
      <vt:lpstr>'Sect 6 - TSMs reported Combined'!DP_TSML472</vt:lpstr>
      <vt:lpstr>'Sect 6 - TSMs reported Combined'!DP_TSML475</vt:lpstr>
      <vt:lpstr>'Sect 6 - TSMs reported Combined'!DP_TSML476</vt:lpstr>
      <vt:lpstr>'Sect 6 - TSMs reported Combined'!DP_TSML477</vt:lpstr>
      <vt:lpstr>'Sect 6 - TSMs reported Combined'!DP_TSML478</vt:lpstr>
      <vt:lpstr>'Sect 6 - TSMs reported Combined'!DP_TSML479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2025-02-05T14:49:10Z</dcterms:modified>
</cp:coreProperties>
</file>